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28CBB86-C68D-4F21-92D6-6F5D0F5F915B}" xr6:coauthVersionLast="47" xr6:coauthVersionMax="47" xr10:uidLastSave="{00000000-0000-0000-0000-000000000000}"/>
  <bookViews>
    <workbookView xWindow="11410" yWindow="1730" windowWidth="16210" windowHeight="13000" firstSheet="4" activeTab="5" xr2:uid="{00000000-000D-0000-FFFF-FFFF00000000}"/>
  </bookViews>
  <sheets>
    <sheet name="Power Calculation 2020" sheetId="1" r:id="rId1"/>
    <sheet name="Power Calculation 2021" sheetId="2" r:id="rId2"/>
    <sheet name="Power Calculation 2022" sheetId="4" r:id="rId3"/>
    <sheet name="Power Calculation 2023" sheetId="6" r:id="rId4"/>
    <sheet name="Power Calculation 2024" sheetId="8" r:id="rId5"/>
    <sheet name="Power Calculation 2025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  <c r="I13" i="9" s="1"/>
  <c r="F14" i="9"/>
  <c r="I14" i="9" s="1"/>
  <c r="H13" i="9"/>
  <c r="H14" i="9"/>
  <c r="H5" i="9"/>
  <c r="H6" i="9"/>
  <c r="H7" i="9"/>
  <c r="H8" i="9"/>
  <c r="H9" i="9"/>
  <c r="H10" i="9"/>
  <c r="H11" i="9"/>
  <c r="H12" i="9"/>
  <c r="H15" i="9"/>
  <c r="H4" i="9"/>
  <c r="T15" i="9"/>
  <c r="F15" i="9"/>
  <c r="I15" i="9" s="1"/>
  <c r="T14" i="9"/>
  <c r="T13" i="9"/>
  <c r="T12" i="9"/>
  <c r="F12" i="9"/>
  <c r="I12" i="9" s="1"/>
  <c r="T11" i="9"/>
  <c r="F11" i="9"/>
  <c r="I11" i="9" s="1"/>
  <c r="T10" i="9"/>
  <c r="F10" i="9"/>
  <c r="I10" i="9" s="1"/>
  <c r="T9" i="9"/>
  <c r="F9" i="9"/>
  <c r="I9" i="9" s="1"/>
  <c r="T8" i="9"/>
  <c r="F8" i="9"/>
  <c r="I8" i="9" s="1"/>
  <c r="T7" i="9"/>
  <c r="F7" i="9"/>
  <c r="I7" i="9" s="1"/>
  <c r="T6" i="9"/>
  <c r="F6" i="9"/>
  <c r="I6" i="9" s="1"/>
  <c r="T5" i="9"/>
  <c r="F5" i="9"/>
  <c r="I5" i="9" s="1"/>
  <c r="T4" i="9"/>
  <c r="F4" i="9"/>
  <c r="I4" i="9" s="1"/>
  <c r="T5" i="6"/>
  <c r="T6" i="6"/>
  <c r="T7" i="6"/>
  <c r="T8" i="6"/>
  <c r="T9" i="6"/>
  <c r="T10" i="6"/>
  <c r="T11" i="6"/>
  <c r="T12" i="6"/>
  <c r="T13" i="6"/>
  <c r="T14" i="6"/>
  <c r="T15" i="6"/>
  <c r="H16" i="9" l="1"/>
  <c r="T16" i="9"/>
  <c r="T15" i="8"/>
  <c r="T14" i="8"/>
  <c r="T13" i="8"/>
  <c r="T12" i="8"/>
  <c r="T11" i="8"/>
  <c r="T10" i="8"/>
  <c r="T9" i="8"/>
  <c r="T8" i="8"/>
  <c r="T7" i="8"/>
  <c r="T6" i="8"/>
  <c r="T5" i="8"/>
  <c r="T4" i="8"/>
  <c r="H15" i="8"/>
  <c r="F15" i="8"/>
  <c r="I15" i="8" s="1"/>
  <c r="H14" i="8"/>
  <c r="F14" i="8"/>
  <c r="I14" i="8" s="1"/>
  <c r="H13" i="8"/>
  <c r="F13" i="8"/>
  <c r="I13" i="8" s="1"/>
  <c r="H12" i="8"/>
  <c r="F12" i="8"/>
  <c r="I12" i="8" s="1"/>
  <c r="H11" i="8"/>
  <c r="F11" i="8"/>
  <c r="I11" i="8" s="1"/>
  <c r="H10" i="8"/>
  <c r="F10" i="8"/>
  <c r="I10" i="8" s="1"/>
  <c r="H9" i="8"/>
  <c r="F9" i="8"/>
  <c r="I9" i="8" s="1"/>
  <c r="H8" i="8"/>
  <c r="F8" i="8"/>
  <c r="I8" i="8" s="1"/>
  <c r="H7" i="8"/>
  <c r="F7" i="8"/>
  <c r="I7" i="8" s="1"/>
  <c r="H6" i="8"/>
  <c r="F6" i="8"/>
  <c r="I6" i="8" s="1"/>
  <c r="H5" i="8"/>
  <c r="F5" i="8"/>
  <c r="I5" i="8" s="1"/>
  <c r="H4" i="8"/>
  <c r="F4" i="8"/>
  <c r="I4" i="8" s="1"/>
  <c r="H16" i="8" l="1"/>
  <c r="T16" i="8"/>
  <c r="H15" i="6" l="1"/>
  <c r="F15" i="6"/>
  <c r="I15" i="6" s="1"/>
  <c r="H14" i="6"/>
  <c r="F14" i="6"/>
  <c r="I14" i="6" s="1"/>
  <c r="H13" i="6"/>
  <c r="F13" i="6"/>
  <c r="I13" i="6" s="1"/>
  <c r="H12" i="6"/>
  <c r="F12" i="6"/>
  <c r="I12" i="6" s="1"/>
  <c r="H11" i="6"/>
  <c r="F11" i="6"/>
  <c r="I11" i="6" s="1"/>
  <c r="H10" i="6"/>
  <c r="F10" i="6"/>
  <c r="I10" i="6" s="1"/>
  <c r="H9" i="6"/>
  <c r="F9" i="6"/>
  <c r="I9" i="6" s="1"/>
  <c r="H8" i="6"/>
  <c r="F8" i="6"/>
  <c r="I8" i="6" s="1"/>
  <c r="H7" i="6"/>
  <c r="F7" i="6"/>
  <c r="I7" i="6" s="1"/>
  <c r="H6" i="6"/>
  <c r="F6" i="6"/>
  <c r="I6" i="6" s="1"/>
  <c r="H5" i="6"/>
  <c r="F5" i="6"/>
  <c r="I5" i="6" s="1"/>
  <c r="T4" i="6"/>
  <c r="H4" i="6"/>
  <c r="F4" i="6"/>
  <c r="I4" i="6" s="1"/>
  <c r="T15" i="4"/>
  <c r="H15" i="4"/>
  <c r="F15" i="4"/>
  <c r="I15" i="4" s="1"/>
  <c r="T14" i="4"/>
  <c r="H14" i="4"/>
  <c r="F14" i="4"/>
  <c r="I14" i="4" s="1"/>
  <c r="T13" i="4"/>
  <c r="H13" i="4"/>
  <c r="F13" i="4"/>
  <c r="I13" i="4" s="1"/>
  <c r="T12" i="4"/>
  <c r="H12" i="4"/>
  <c r="F12" i="4"/>
  <c r="I12" i="4" s="1"/>
  <c r="T11" i="4"/>
  <c r="H11" i="4"/>
  <c r="F11" i="4"/>
  <c r="I11" i="4" s="1"/>
  <c r="L10" i="4"/>
  <c r="T10" i="4" s="1"/>
  <c r="H10" i="4"/>
  <c r="F10" i="4"/>
  <c r="I10" i="4" s="1"/>
  <c r="L9" i="4"/>
  <c r="T9" i="4" s="1"/>
  <c r="H9" i="4"/>
  <c r="F9" i="4"/>
  <c r="I9" i="4" s="1"/>
  <c r="T8" i="4"/>
  <c r="H8" i="4"/>
  <c r="F8" i="4"/>
  <c r="I8" i="4" s="1"/>
  <c r="T7" i="4"/>
  <c r="I7" i="4"/>
  <c r="H7" i="4"/>
  <c r="F7" i="4"/>
  <c r="T6" i="4"/>
  <c r="I6" i="4"/>
  <c r="H6" i="4"/>
  <c r="F6" i="4"/>
  <c r="T5" i="4"/>
  <c r="I5" i="4"/>
  <c r="H5" i="4"/>
  <c r="F5" i="4"/>
  <c r="T4" i="4"/>
  <c r="H4" i="4"/>
  <c r="F4" i="4"/>
  <c r="I4" i="4" s="1"/>
  <c r="H16" i="6" l="1"/>
  <c r="T16" i="6"/>
  <c r="T16" i="4"/>
  <c r="H16" i="4"/>
  <c r="H5" i="1"/>
  <c r="H6" i="1"/>
  <c r="H7" i="1"/>
  <c r="H8" i="1"/>
  <c r="H9" i="1"/>
  <c r="H10" i="1"/>
  <c r="H11" i="1"/>
  <c r="H12" i="1"/>
  <c r="H13" i="1"/>
  <c r="H14" i="1"/>
  <c r="H15" i="1"/>
  <c r="H4" i="1"/>
  <c r="H16" i="1" l="1"/>
  <c r="H5" i="2" l="1"/>
  <c r="H6" i="2"/>
  <c r="H7" i="2"/>
  <c r="H8" i="2"/>
  <c r="H9" i="2"/>
  <c r="H10" i="2"/>
  <c r="H11" i="2"/>
  <c r="H12" i="2"/>
  <c r="H13" i="2"/>
  <c r="H14" i="2"/>
  <c r="H15" i="2"/>
  <c r="H4" i="2"/>
  <c r="H16" i="2" l="1"/>
  <c r="T13" i="2"/>
  <c r="F13" i="2"/>
  <c r="I13" i="2" s="1"/>
  <c r="S12" i="2"/>
  <c r="T12" i="2" s="1"/>
  <c r="F12" i="2"/>
  <c r="I12" i="2" s="1"/>
  <c r="S11" i="2"/>
  <c r="T11" i="2" s="1"/>
  <c r="F11" i="2"/>
  <c r="I11" i="2" s="1"/>
  <c r="T10" i="2"/>
  <c r="I10" i="2"/>
  <c r="F10" i="2"/>
  <c r="T9" i="2"/>
  <c r="F9" i="2"/>
  <c r="I9" i="2" s="1"/>
  <c r="L8" i="2"/>
  <c r="T8" i="2" s="1"/>
  <c r="F8" i="2"/>
  <c r="I8" i="2" s="1"/>
  <c r="T7" i="2"/>
  <c r="F7" i="2"/>
  <c r="I7" i="2" s="1"/>
  <c r="T6" i="2"/>
  <c r="F6" i="2"/>
  <c r="I6" i="2" s="1"/>
  <c r="T5" i="2"/>
  <c r="F5" i="2"/>
  <c r="I5" i="2" s="1"/>
  <c r="T4" i="2"/>
  <c r="F4" i="2"/>
  <c r="I4" i="2" s="1"/>
  <c r="T16" i="2" l="1"/>
  <c r="T5" i="1" l="1"/>
  <c r="T15" i="1"/>
  <c r="T14" i="1"/>
  <c r="T13" i="1"/>
  <c r="T11" i="1"/>
  <c r="T10" i="1"/>
  <c r="T6" i="1" l="1"/>
  <c r="F6" i="1"/>
  <c r="I6" i="1" s="1"/>
  <c r="F5" i="1"/>
  <c r="I5" i="1" s="1"/>
  <c r="T4" i="1"/>
  <c r="F4" i="1"/>
  <c r="I4" i="1" s="1"/>
  <c r="T7" i="1" l="1"/>
  <c r="T16" i="1" l="1"/>
  <c r="T8" i="1"/>
  <c r="T9" i="1"/>
  <c r="T12" i="1"/>
  <c r="F15" i="1" l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Author: </t>
        </r>
        <r>
          <rPr>
            <sz val="9"/>
            <color indexed="81"/>
            <rFont val="Tahoma"/>
            <family val="2"/>
          </rPr>
          <t>MINUS</t>
        </r>
      </text>
    </comment>
    <comment ref="P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Author: </t>
        </r>
        <r>
          <rPr>
            <sz val="9"/>
            <color indexed="81"/>
            <rFont val="Tahoma"/>
            <family val="2"/>
          </rPr>
          <t xml:space="preserve">1 Rupee </t>
        </r>
      </text>
    </comment>
    <comment ref="L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1187500( dem nor charge)+ 22800 (dem pen)+2374462 (RC pen charge apr,may 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S4" authorId="0" shapeId="0" xr:uid="{49F30F66-C77D-40D5-AED0-ADF3FAE2FA30}">
      <text>
        <r>
          <rPr>
            <b/>
            <sz val="9"/>
            <color indexed="81"/>
            <rFont val="Tahoma"/>
            <charset val="1"/>
          </rPr>
          <t>ROUND AMOUNT - 0.50</t>
        </r>
      </text>
    </comment>
    <comment ref="S5" authorId="0" shapeId="0" xr:uid="{49231D4D-545F-429B-AD24-1C76CF66A79D}">
      <text>
        <r>
          <rPr>
            <b/>
            <sz val="9"/>
            <color indexed="81"/>
            <rFont val="Tahoma"/>
            <charset val="1"/>
          </rPr>
          <t>ROUND AMOUNT - 0.10</t>
        </r>
      </text>
    </comment>
    <comment ref="P6" authorId="0" shapeId="0" xr:uid="{FB2B80CA-96D1-4DD0-A3AF-38E1997C111E}">
      <text>
        <r>
          <rPr>
            <b/>
            <sz val="9"/>
            <color indexed="81"/>
            <rFont val="Calibri"/>
            <family val="2"/>
            <scheme val="minor"/>
          </rPr>
          <t>Author:</t>
        </r>
        <r>
          <rPr>
            <sz val="9"/>
            <color indexed="81"/>
            <rFont val="Calibri"/>
            <family val="2"/>
            <scheme val="minor"/>
          </rPr>
          <t xml:space="preserve">
duty fees-1513505
late fees-16336..54</t>
        </r>
      </text>
    </comment>
    <comment ref="S6" authorId="0" shapeId="0" xr:uid="{D0740DC5-1C1B-43FC-8FF9-AFE6C9EF05A4}">
      <text>
        <r>
          <rPr>
            <b/>
            <sz val="9"/>
            <color indexed="81"/>
            <rFont val="Tahoma"/>
            <charset val="1"/>
          </rPr>
          <t>ROUND AMOUNT - 0.31</t>
        </r>
      </text>
    </comment>
    <comment ref="P7" authorId="0" shapeId="0" xr:uid="{61CCC5F4-3527-4CBF-8BE5-88DCDE283050}">
      <text>
        <r>
          <rPr>
            <sz val="8"/>
            <color indexed="81"/>
            <rFont val="Calibri"/>
            <family val="2"/>
          </rPr>
          <t>DUTY CHARGES - 1501719
FPPCA - 225883.83</t>
        </r>
      </text>
    </comment>
    <comment ref="S7" authorId="0" shapeId="0" xr:uid="{91AAD85E-4116-432B-9A04-9FD955C6C18F}">
      <text>
        <r>
          <rPr>
            <sz val="9"/>
            <color indexed="81"/>
            <rFont val="Calibri"/>
            <family val="2"/>
            <scheme val="minor"/>
          </rPr>
          <t>ROUND AMOUNT - 0.12</t>
        </r>
      </text>
    </comment>
    <comment ref="P8" authorId="0" shapeId="0" xr:uid="{DC8D4E7B-4219-48E7-BA4C-030E145C7039}">
      <text>
        <r>
          <rPr>
            <sz val="9"/>
            <color indexed="81"/>
            <rFont val="Calibri"/>
            <family val="2"/>
            <scheme val="minor"/>
          </rPr>
          <t>FPPCA_MAY - 2021 - 190283.78
FPPCA_MTH APR - 2023 - 600687.60</t>
        </r>
      </text>
    </comment>
    <comment ref="S8" authorId="0" shapeId="0" xr:uid="{15FE6B54-96DA-41C9-9918-2D5C536C5706}">
      <text>
        <r>
          <rPr>
            <b/>
            <sz val="9"/>
            <color indexed="81"/>
            <rFont val="Tahoma"/>
            <charset val="1"/>
          </rPr>
          <t>ROUND AMOUNT - 0.32</t>
        </r>
      </text>
    </comment>
    <comment ref="P9" authorId="0" shapeId="0" xr:uid="{0D98668D-BF61-4318-BFA1-4121B45B22A7}">
      <text>
        <r>
          <rPr>
            <sz val="9"/>
            <color indexed="81"/>
            <rFont val="Calibri"/>
            <family val="2"/>
            <scheme val="minor"/>
          </rPr>
          <t>FPPCA_ JUNE - 2021 - 227981.51
FPPCA_MTH MAY - 2023 - 471857.60</t>
        </r>
      </text>
    </comment>
    <comment ref="S9" authorId="0" shapeId="0" xr:uid="{B4816D6A-D906-4017-8464-54D4284D2BA6}">
      <text>
        <r>
          <rPr>
            <b/>
            <sz val="9"/>
            <color indexed="81"/>
            <rFont val="Tahoma"/>
            <charset val="1"/>
          </rPr>
          <t>ROUND AMOUNT - 0.39</t>
        </r>
      </text>
    </comment>
    <comment ref="P10" authorId="0" shapeId="0" xr:uid="{799D6AAE-01FC-4D2E-9121-8B0E6FE92D73}">
      <text>
        <r>
          <rPr>
            <sz val="9"/>
            <color indexed="81"/>
            <rFont val="Cambria"/>
            <family val="1"/>
            <scheme val="major"/>
          </rPr>
          <t>FPPCA_ JULY - 2021 - 579939.25
FPPCA_MTH JUNE - 2023 - 505814.40</t>
        </r>
      </text>
    </comment>
    <comment ref="S10" authorId="0" shapeId="0" xr:uid="{9F3C7384-F54F-4F8E-8453-7408F38CAF1D}">
      <text>
        <r>
          <rPr>
            <b/>
            <sz val="9"/>
            <color indexed="81"/>
            <rFont val="Tahoma"/>
            <charset val="1"/>
          </rPr>
          <t>ROUND AMOUNT - 0.35</t>
        </r>
      </text>
    </comment>
    <comment ref="P11" authorId="0" shapeId="0" xr:uid="{D2ED3746-4CD7-4F80-9201-FF586380F576}">
      <text>
        <r>
          <rPr>
            <sz val="9"/>
            <color indexed="81"/>
            <rFont val="Cambria"/>
            <family val="1"/>
            <scheme val="major"/>
          </rPr>
          <t>FPPCA_ JULY - 2023 - 561610.40
FPPCA_MTH AUGUST - 2021 - 729462.25</t>
        </r>
      </text>
    </comment>
    <comment ref="S11" authorId="0" shapeId="0" xr:uid="{71720506-90E4-499D-87C8-C0E7964FF83A}">
      <text>
        <r>
          <rPr>
            <sz val="9"/>
            <color indexed="81"/>
            <rFont val="Cambria"/>
            <family val="1"/>
            <scheme val="major"/>
          </rPr>
          <t>ROUND AMOUNT - 0.25</t>
        </r>
      </text>
    </comment>
    <comment ref="P12" authorId="0" shapeId="0" xr:uid="{261B2868-7BCF-46CE-A09C-8942DC3EDA38}">
      <text>
        <r>
          <rPr>
            <sz val="9"/>
            <color indexed="81"/>
            <rFont val="Cambria"/>
            <family val="1"/>
            <scheme val="major"/>
          </rPr>
          <t>FPPCA_ AUG - 2023 - 488620.80
FPPCA_MTH SEP - 2021 - 661531.75
LATE FEES CHARGE - 17656.86</t>
        </r>
      </text>
    </comment>
    <comment ref="S12" authorId="0" shapeId="0" xr:uid="{16072269-460C-41DC-BE01-FCA717F2DD37}">
      <text>
        <r>
          <rPr>
            <sz val="9"/>
            <color indexed="81"/>
            <rFont val="Cambria"/>
            <family val="1"/>
            <scheme val="major"/>
          </rPr>
          <t>ROUND AMOUNT - 0.29</t>
        </r>
      </text>
    </comment>
    <comment ref="P13" authorId="0" shapeId="0" xr:uid="{1D978AA5-FB22-4432-84D9-A2A400A4B6F0}">
      <text>
        <r>
          <rPr>
            <sz val="9"/>
            <color indexed="81"/>
            <rFont val="Cambria"/>
            <family val="1"/>
            <scheme val="major"/>
          </rPr>
          <t>FPPCA_ SEP- 2023 - 456601.60
FPPCA_MTH OCT - 2021 - 665742.48
LATE FEES CHARGE - 9120.75</t>
        </r>
      </text>
    </comment>
    <comment ref="S13" authorId="0" shapeId="0" xr:uid="{48CA0884-E9B4-40BC-BB50-EF40F97DBFFF}">
      <text>
        <r>
          <rPr>
            <b/>
            <sz val="9"/>
            <color indexed="81"/>
            <rFont val="Tahoma"/>
            <charset val="1"/>
          </rPr>
          <t>ROUND AMOUNT = -0.23</t>
        </r>
      </text>
    </comment>
    <comment ref="P14" authorId="0" shapeId="0" xr:uid="{D3ADD00E-5FE1-43D7-ABFD-4EA0018B761E}">
      <text>
        <r>
          <rPr>
            <sz val="9"/>
            <color indexed="81"/>
            <rFont val="Cambria"/>
            <family val="1"/>
            <scheme val="major"/>
          </rPr>
          <t>FPPCA_ NOV- 2021 - 467647.44
FPPCA_MTH OCT - 2023 - 550492.00</t>
        </r>
      </text>
    </comment>
    <comment ref="S14" authorId="0" shapeId="0" xr:uid="{7851DB79-3ADD-40AA-97A0-74F82821D49C}">
      <text>
        <r>
          <rPr>
            <b/>
            <sz val="9"/>
            <color indexed="81"/>
            <rFont val="Tahoma"/>
            <charset val="1"/>
          </rPr>
          <t>ROUND AMOUNT - 0.16</t>
        </r>
      </text>
    </comment>
    <comment ref="P15" authorId="0" shapeId="0" xr:uid="{03B498BD-86B4-4EBC-A99D-8B3B5A68FFD7}">
      <text>
        <r>
          <rPr>
            <sz val="9"/>
            <color indexed="81"/>
            <rFont val="Cambria"/>
            <family val="1"/>
            <scheme val="major"/>
          </rPr>
          <t>FPPCA_ NOV- 2021 - 453967.80
FPPCA_MTH NOV - 2023 - 504964</t>
        </r>
      </text>
    </comment>
    <comment ref="S15" authorId="0" shapeId="0" xr:uid="{9B130C07-5446-4670-88B1-E721B0EB3794}">
      <text>
        <r>
          <rPr>
            <b/>
            <sz val="9"/>
            <color indexed="81"/>
            <rFont val="Tahoma"/>
            <charset val="1"/>
          </rPr>
          <t>ROUND AMOUNT - 0.20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4" authorId="0" shapeId="0" xr:uid="{31F82DD9-18A5-4589-A908-D406E97AEB52}">
      <text>
        <r>
          <rPr>
            <b/>
            <sz val="9"/>
            <color indexed="81"/>
            <rFont val="Tahoma"/>
            <family val="2"/>
          </rPr>
          <t>FPPCA_JAN - 2022 - 806398.26
FPPCA_MTH DEC - 2023 - 390946.40</t>
        </r>
      </text>
    </comment>
    <comment ref="S4" authorId="0" shapeId="0" xr:uid="{152960E9-D944-4789-9DF2-E4F2A42756E5}">
      <text>
        <r>
          <rPr>
            <sz val="9"/>
            <color indexed="81"/>
            <rFont val="Tahoma"/>
            <family val="2"/>
          </rPr>
          <t>ROUND OFF = - 0.26</t>
        </r>
      </text>
    </comment>
    <comment ref="O5" authorId="0" shapeId="0" xr:uid="{996F0A3A-5C8F-4525-B7E5-964665CD456E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5" authorId="0" shapeId="0" xr:uid="{4ED94183-88DB-488D-9402-8ED06AB144FA}">
      <text>
        <r>
          <rPr>
            <b/>
            <sz val="9"/>
            <color indexed="81"/>
            <rFont val="Tahoma"/>
            <family val="2"/>
          </rPr>
          <t>FPPCA_FEB - 2022 - 800808.90
FPPCA_MTH JAN - 2024 - 467968.80</t>
        </r>
      </text>
    </comment>
    <comment ref="S5" authorId="0" shapeId="0" xr:uid="{F111CC68-42BE-4F0E-8079-9CC5D2816653}">
      <text>
        <r>
          <rPr>
            <b/>
            <sz val="9"/>
            <color indexed="81"/>
            <rFont val="Tahoma"/>
            <family val="2"/>
          </rPr>
          <t>ROUND OFF = - 0.40</t>
        </r>
      </text>
    </comment>
    <comment ref="O6" authorId="0" shapeId="0" xr:uid="{C2689D63-E715-4B0F-9E3B-C6B0228CDAB1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6" authorId="0" shapeId="0" xr:uid="{254AE384-EB3E-46FC-B94F-AC03AC7DD1B0}">
      <text>
        <r>
          <rPr>
            <b/>
            <sz val="9"/>
            <color indexed="81"/>
            <rFont val="Tahoma"/>
            <family val="2"/>
          </rPr>
          <t>FPPCA_MARCH - 2022 - 939278.64
FPPCA_MTH FEB - 2024 - 457059.20</t>
        </r>
      </text>
    </comment>
    <comment ref="S6" authorId="0" shapeId="0" xr:uid="{CD79ECDD-967C-4189-9960-958152EB90D0}">
      <text>
        <r>
          <rPr>
            <b/>
            <sz val="9"/>
            <color indexed="81"/>
            <rFont val="Tahoma"/>
            <family val="2"/>
          </rPr>
          <t>ROUND OFF = - 0.06</t>
        </r>
      </text>
    </comment>
    <comment ref="O7" authorId="0" shapeId="0" xr:uid="{FE3F69C3-B311-469A-8080-6AA3CF5A7B09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7" authorId="0" shapeId="0" xr:uid="{4632B993-B1CD-432A-B04D-0F2A03C8F0D8}">
      <text>
        <r>
          <rPr>
            <b/>
            <sz val="9"/>
            <color indexed="81"/>
            <rFont val="Tahoma"/>
            <family val="2"/>
          </rPr>
          <t>FPPCA_MTH MARCH - 2024 - 493956.80</t>
        </r>
      </text>
    </comment>
    <comment ref="O8" authorId="0" shapeId="0" xr:uid="{7051D09E-E1EB-428B-8F72-E5F0644F6708}">
      <text>
        <r>
          <rPr>
            <b/>
            <sz val="9"/>
            <color indexed="81"/>
            <rFont val="Cambria"/>
            <family val="1"/>
            <scheme val="major"/>
          </rPr>
          <t>TOD CHARGES PEEK 
HOURS TIME - 1.50 Rs/</t>
        </r>
        <r>
          <rPr>
            <sz val="9"/>
            <color indexed="81"/>
            <rFont val="Tahoma"/>
            <family val="2"/>
          </rPr>
          <t>-</t>
        </r>
      </text>
    </comment>
    <comment ref="P8" authorId="0" shapeId="0" xr:uid="{5EC95C9D-4A5B-4F71-84B2-D765CF05D6B4}">
      <text>
        <r>
          <rPr>
            <b/>
            <sz val="9"/>
            <color indexed="81"/>
            <rFont val="Tahoma"/>
            <family val="2"/>
          </rPr>
          <t>FPPCA_MTH APRIL - 2024 - 504007.20</t>
        </r>
      </text>
    </comment>
    <comment ref="S8" authorId="0" shapeId="0" xr:uid="{B3326DE6-3FC5-47E1-9306-D6F4FEAD8CD4}">
      <text>
        <r>
          <rPr>
            <b/>
            <sz val="9"/>
            <color indexed="81"/>
            <rFont val="Tahoma"/>
            <family val="2"/>
          </rPr>
          <t>ROUND OFF = 0.50</t>
        </r>
      </text>
    </comment>
    <comment ref="P9" authorId="0" shapeId="0" xr:uid="{F4235D81-8D05-43BD-88F2-B2CD53A7CD6A}">
      <text>
        <r>
          <rPr>
            <b/>
            <sz val="9"/>
            <color indexed="81"/>
            <rFont val="Tahoma"/>
            <charset val="1"/>
          </rPr>
          <t>FPPCA_MTH MAY - 2024 - 409473.60</t>
        </r>
      </text>
    </comment>
    <comment ref="J10" authorId="0" shapeId="0" xr:uid="{E0F229DE-8905-49A9-9004-664FFAA46C15}">
      <text>
        <r>
          <rPr>
            <b/>
            <sz val="9"/>
            <color indexed="81"/>
            <rFont val="Cambria"/>
            <family val="1"/>
            <scheme val="major"/>
          </rPr>
          <t>CMD INCREASED 2500 TO 3000 ADDITIONAL 500KVA FROM - JULY 2024</t>
        </r>
      </text>
    </comment>
    <comment ref="P10" authorId="0" shapeId="0" xr:uid="{764B50FF-2203-4CA9-8113-F4EC5953D42F}">
      <text>
        <r>
          <rPr>
            <b/>
            <sz val="9"/>
            <color indexed="81"/>
            <rFont val="Tahoma"/>
            <family val="2"/>
          </rPr>
          <t>FPPCA_MTH JUNE - 2024 - 517012</t>
        </r>
      </text>
    </comment>
    <comment ref="P11" authorId="0" shapeId="0" xr:uid="{914B5D65-C82A-4005-876C-B4A4A954B37D}">
      <text>
        <r>
          <rPr>
            <b/>
            <sz val="9"/>
            <color indexed="81"/>
            <rFont val="Tahoma"/>
            <charset val="1"/>
          </rPr>
          <t>FPPCA_MTH JULY - 2024 - 521015.20</t>
        </r>
      </text>
    </comment>
    <comment ref="S11" authorId="0" shapeId="0" xr:uid="{9783A443-6E3C-4467-B6D6-A5E528A7A042}">
      <text>
        <r>
          <rPr>
            <b/>
            <sz val="9"/>
            <color indexed="81"/>
            <rFont val="Tahoma"/>
            <charset val="1"/>
          </rPr>
          <t>ROUND OFF = 0.10</t>
        </r>
      </text>
    </comment>
    <comment ref="O12" authorId="0" shapeId="0" xr:uid="{154E52AA-F0EE-4F93-8E5C-B5E52ED32AC6}">
      <text>
        <r>
          <rPr>
            <b/>
            <sz val="9"/>
            <color indexed="81"/>
            <rFont val="Tahoma"/>
            <charset val="1"/>
          </rPr>
          <t>TOD CHARGES PEEK 
HOURS TIME - 1.50 Rs/-</t>
        </r>
      </text>
    </comment>
    <comment ref="P12" authorId="0" shapeId="0" xr:uid="{598FA413-63A5-417E-8AD1-B34E0F5AD3EB}">
      <text>
        <r>
          <rPr>
            <b/>
            <sz val="9"/>
            <color indexed="81"/>
            <rFont val="Tahoma"/>
            <charset val="1"/>
          </rPr>
          <t>FPPCA_MTH AUG - 2024 - 518795.20</t>
        </r>
      </text>
    </comment>
    <comment ref="S12" authorId="0" shapeId="0" xr:uid="{84C2E944-AB53-4B3F-AEDB-B34532DD7F24}">
      <text>
        <r>
          <rPr>
            <b/>
            <sz val="9"/>
            <color indexed="81"/>
            <rFont val="Tahoma"/>
            <charset val="1"/>
          </rPr>
          <t>ROUND OFF = 0.40</t>
        </r>
      </text>
    </comment>
    <comment ref="O13" authorId="0" shapeId="0" xr:uid="{37E41511-0589-4969-96B7-8595809F683C}">
      <text>
        <r>
          <rPr>
            <b/>
            <sz val="9"/>
            <color indexed="81"/>
            <rFont val="Tahoma"/>
            <charset val="1"/>
          </rPr>
          <t>TOD CHARGES PEEK 
HOURS TIME - 1.50 Rs/-</t>
        </r>
      </text>
    </comment>
    <comment ref="P13" authorId="0" shapeId="0" xr:uid="{E56C83CC-F8A3-46CF-AE3B-4DC7D113E51F}">
      <text>
        <r>
          <rPr>
            <b/>
            <sz val="9"/>
            <color indexed="81"/>
            <rFont val="Tahoma"/>
            <charset val="1"/>
          </rPr>
          <t>FPPCA_MTH SEP - 2024 - 578900</t>
        </r>
      </text>
    </comment>
    <comment ref="S13" authorId="0" shapeId="0" xr:uid="{6B94230D-76D9-4D78-B730-7BA1031EDD4C}">
      <text>
        <r>
          <rPr>
            <b/>
            <sz val="9"/>
            <color indexed="81"/>
            <rFont val="Tahoma"/>
            <charset val="1"/>
          </rPr>
          <t>ROUND OFF = 0.40</t>
        </r>
      </text>
    </comment>
    <comment ref="P14" authorId="0" shapeId="0" xr:uid="{0607B741-0053-46D8-9901-4EAA510E31B7}">
      <text>
        <r>
          <rPr>
            <b/>
            <sz val="9"/>
            <color indexed="81"/>
            <rFont val="Tahoma"/>
            <charset val="1"/>
          </rPr>
          <t>FPPCA_APRIL - 2022 - 853159.36
FPPCA_MTH OCT - 2024 - 572440.80</t>
        </r>
      </text>
    </comment>
    <comment ref="P15" authorId="0" shapeId="0" xr:uid="{4B2D8CAC-B2FC-47AD-9FE8-18C2870C53CA}">
      <text>
        <r>
          <rPr>
            <b/>
            <sz val="9"/>
            <color indexed="81"/>
            <rFont val="Tahoma"/>
            <charset val="1"/>
          </rPr>
          <t xml:space="preserve">FPPCA_APRIL - 2022 - 832080
FPPCA_MTH APR - 2023 - 685684.90
FPPCA_NOV - 2024 - 514040 </t>
        </r>
      </text>
    </comment>
    <comment ref="S15" authorId="0" shapeId="0" xr:uid="{54E56FD7-C613-4822-9CE8-199AB829A56E}">
      <text>
        <r>
          <rPr>
            <b/>
            <sz val="9"/>
            <color indexed="81"/>
            <rFont val="Tahoma"/>
            <charset val="1"/>
          </rPr>
          <t>ROUND OFF = ( - 0.40 )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4" authorId="0" shapeId="0" xr:uid="{D64C1DBB-20BA-4D5E-8F8D-480EF724B8A0}">
      <text>
        <r>
          <rPr>
            <b/>
            <sz val="9"/>
            <color indexed="81"/>
            <rFont val="Tahoma"/>
            <family val="2"/>
          </rPr>
          <t>FPPCA_MAY - 2022 - 790716.56
FPPCA_MTH APR - 2023 - 685684.90
FPPCA_MTH DEC - 2024 - 437118.40</t>
        </r>
      </text>
    </comment>
    <comment ref="S4" authorId="0" shapeId="0" xr:uid="{86DC040D-1649-4B7D-BCB0-7B0E7D7ACFB5}">
      <text>
        <r>
          <rPr>
            <sz val="9"/>
            <color indexed="81"/>
            <rFont val="Tahoma"/>
            <family val="2"/>
          </rPr>
          <t>ROUND OFF = - 0.36</t>
        </r>
      </text>
    </comment>
    <comment ref="P5" authorId="0" shapeId="0" xr:uid="{D994EE20-C249-43FE-B5AE-3BDD0D51CAAD}">
      <text>
        <r>
          <rPr>
            <b/>
            <sz val="9"/>
            <color indexed="81"/>
            <rFont val="Tahoma"/>
            <charset val="1"/>
          </rPr>
          <t>FPPCA_MAY - 2022 - 771180
FPPCA_MTH JUL - 2022 - 296403.92
FPPCA_MTH MAY - 2023 - 538625.45
FPPCA_MTH JAN - 2025 - 599214.40</t>
        </r>
      </text>
    </comment>
    <comment ref="S5" authorId="0" shapeId="0" xr:uid="{14E266D6-C041-4FF9-AF45-7181B6DCDD3A}">
      <text>
        <r>
          <rPr>
            <b/>
            <sz val="9"/>
            <color indexed="81"/>
            <rFont val="Tahoma"/>
            <charset val="1"/>
          </rPr>
          <t>ROUND OFF = - 0.27</t>
        </r>
      </text>
    </comment>
    <comment ref="P6" authorId="0" shapeId="0" xr:uid="{EA846621-DBC7-4959-9E62-283CD26E2639}">
      <text>
        <r>
          <rPr>
            <b/>
            <sz val="9"/>
            <color indexed="81"/>
            <rFont val="Tahoma"/>
            <charset val="1"/>
          </rPr>
          <t>FPPCA_JUN - 2022 - 927167.92
FPPCA_MTH AUG - 2022 - 293613.25
FPPCA_MTH MAY - 2023 - 538625.45
FPPCA_MTH FEB - 2025 - 585774.40</t>
        </r>
      </text>
    </comment>
    <comment ref="S6" authorId="0" shapeId="0" xr:uid="{F88C7257-6B5B-451C-BF92-664A86504A32}">
      <text>
        <r>
          <rPr>
            <b/>
            <sz val="9"/>
            <color indexed="81"/>
            <rFont val="Tahoma"/>
            <charset val="1"/>
          </rPr>
          <t>ROUND OFF = 0.16</t>
        </r>
      </text>
    </comment>
    <comment ref="P7" authorId="0" shapeId="0" xr:uid="{568E41D8-C989-4CBF-AE3E-9574B8620142}">
      <text>
        <r>
          <rPr>
            <b/>
            <sz val="9"/>
            <color indexed="81"/>
            <rFont val="Tahoma"/>
            <charset val="1"/>
          </rPr>
          <t>FPPCA_JUN - 2022 - 904260
FPPCA_MTH SEP - 2022 - 250948.73
FPPCA_MTH JUN - 2023 - 577387.14
FPPCA_MTH MAR - 2025 - 659814.40</t>
        </r>
      </text>
    </comment>
    <comment ref="S7" authorId="0" shapeId="0" xr:uid="{12446694-0542-4B9F-A5C2-4288005CF8CE}">
      <text>
        <r>
          <rPr>
            <b/>
            <sz val="9"/>
            <color indexed="81"/>
            <rFont val="Tahoma"/>
            <charset val="1"/>
          </rPr>
          <t xml:space="preserve">ROUND OFF = 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Tahoma"/>
            <charset val="1"/>
          </rPr>
          <t>0.17</t>
        </r>
      </text>
    </comment>
    <comment ref="P8" authorId="0" shapeId="0" xr:uid="{42CAD53F-14E0-4935-B68B-691657057E54}">
      <text>
        <r>
          <rPr>
            <b/>
            <sz val="9"/>
            <color indexed="81"/>
            <rFont val="Tahoma"/>
            <charset val="1"/>
          </rPr>
          <t>FPPCA_JUN - 2023 - 577387.14
FPPCA_MTH OCT - 2022 - 1119230.43
FPPCA_MTH APR - 2025 - 671062.40</t>
        </r>
      </text>
    </comment>
    <comment ref="S8" authorId="0" shapeId="0" xr:uid="{5DA44576-1CDB-4EC1-B9BF-76C3C885F58A}">
      <text>
        <r>
          <rPr>
            <b/>
            <sz val="9"/>
            <color indexed="81"/>
            <rFont val="Tahoma"/>
            <charset val="1"/>
          </rPr>
          <t>ROUND OFF = - 0.43</t>
        </r>
      </text>
    </comment>
    <comment ref="P9" authorId="0" shapeId="0" xr:uid="{07A5F2B6-4DB4-4262-B048-CD6DCAAF12E1}">
      <text>
        <r>
          <rPr>
            <b/>
            <sz val="9"/>
            <color indexed="81"/>
            <rFont val="Tahoma"/>
            <charset val="1"/>
          </rPr>
          <t>FPPCA_NOV - 2022 - 1173185.49
FPPCA_MTH JUL - 2023 - 641078.27
FPPCA_MTH MAY - 2025 - 434221.88</t>
        </r>
      </text>
    </comment>
    <comment ref="S9" authorId="0" shapeId="0" xr:uid="{C131C124-F171-4072-88C6-1D703F65A90D}">
      <text>
        <r>
          <rPr>
            <b/>
            <sz val="9"/>
            <color indexed="81"/>
            <rFont val="Tahoma"/>
            <charset val="1"/>
          </rPr>
          <t>ROUND OFF =  0.02</t>
        </r>
      </text>
    </comment>
    <comment ref="P10" authorId="0" shapeId="0" xr:uid="{BC4F48F6-B6A6-45ED-AA22-D9CA652452D0}">
      <text>
        <r>
          <rPr>
            <b/>
            <sz val="9"/>
            <color indexed="81"/>
            <rFont val="Tahoma"/>
            <charset val="1"/>
          </rPr>
          <t>FPPCA_MTH JUN - 2025 - 469833.39
FPPCA_ JUL - 2023 - 641078.27
FPPCA_DEC - 2022 - 1192643.48</t>
        </r>
      </text>
    </comment>
    <comment ref="S10" authorId="0" shapeId="0" xr:uid="{125DBB79-1593-4DAC-941C-50F5D2CF8016}">
      <text>
        <r>
          <rPr>
            <b/>
            <sz val="9"/>
            <color indexed="81"/>
            <rFont val="Tahoma"/>
            <charset val="1"/>
          </rPr>
          <t>ROUND OFF =  - 0.42</t>
        </r>
      </text>
    </comment>
    <comment ref="P11" authorId="0" shapeId="0" xr:uid="{763FBE13-D1B6-45B6-BEC8-174B5DE819D3}">
      <text>
        <r>
          <rPr>
            <b/>
            <sz val="9"/>
            <color indexed="81"/>
            <rFont val="Tahoma"/>
            <charset val="1"/>
          </rPr>
          <t>FPPCA_MTH JUL - 2025 - 592363.20
FPPCA_ AUG - 2023 - 557760.64
FPPCA_ JAN - 2023 - 1156256.16</t>
        </r>
      </text>
    </comment>
    <comment ref="S11" authorId="0" shapeId="0" xr:uid="{2AA94A2E-453B-4375-A07A-8DECAF1DC9B2}">
      <text>
        <r>
          <rPr>
            <b/>
            <sz val="9"/>
            <color indexed="81"/>
            <rFont val="Tahoma"/>
            <charset val="1"/>
          </rPr>
          <t>ROUND OFF =  0.28</t>
        </r>
      </text>
    </comment>
    <comment ref="P12" authorId="0" shapeId="0" xr:uid="{6F7554AA-1C29-4FEB-B305-E120B2894947}">
      <text>
        <r>
          <rPr>
            <b/>
            <sz val="9"/>
            <color indexed="81"/>
            <rFont val="Tahoma"/>
            <charset val="1"/>
          </rPr>
          <t>FPPCA_ JAN - (2022 ~ 2023) 14TH INST - 1040922
FPPCA_ AUG -(2023 ~ 2024)10TH INST - 557760.64
FPPCA_ AUG - (2025 ~ 2026) - 620979.2</t>
        </r>
      </text>
    </comment>
    <comment ref="P13" authorId="0" shapeId="0" xr:uid="{94ADCCCC-3158-4F8C-B683-E5A16F839376}">
      <text>
        <r>
          <rPr>
            <b/>
            <sz val="9"/>
            <color indexed="81"/>
            <rFont val="Tahoma"/>
            <charset val="1"/>
          </rPr>
          <t>FPPCA_ FEB 2023 - (2022 ~ 2023) 15th INST - 1069767.05
FPPCA_ APR 2024 - (2024 ~ 2025) 1st INST - (- 167330.39 )
FPPCA_SEP 2023 - (2023-2024) - 521210.73
FPPCA_ SEP 2025 - (2025 ~ 2026) - 647337.06</t>
        </r>
      </text>
    </comment>
    <comment ref="S13" authorId="0" shapeId="0" xr:uid="{0EB58964-B05F-4B4F-94C1-19842098F9EB}">
      <text>
        <r>
          <rPr>
            <b/>
            <sz val="9"/>
            <color indexed="81"/>
            <rFont val="Tahoma"/>
            <charset val="1"/>
          </rPr>
          <t>ROUND OFF =  0.45</t>
        </r>
      </text>
    </comment>
    <comment ref="P14" authorId="0" shapeId="0" xr:uid="{FF19B1E3-5CFD-450B-B6C5-055D4111651C}">
      <text>
        <r>
          <rPr>
            <b/>
            <sz val="9"/>
            <color indexed="81"/>
            <rFont val="Tahoma"/>
            <family val="2"/>
          </rPr>
          <t>Author:
FPPCA_ FEB 2023 - (2022 ~ 2023) 16th INST - 963060
FPPCA_ MAY 2024 - (2024 ~ 2025) 2nd INST - (- 135945.24 )
FPPCA_SEP 2023 - (2023-2024) - 521210.73
FPPCA_ OCT 2025 - (2025 ~ 2026) - 683211.2A
ACD SURCHARGE - NOV2025 - 1138.98</t>
        </r>
      </text>
    </comment>
    <comment ref="S14" authorId="0" shapeId="0" xr:uid="{21ABED81-7925-454D-A568-4E78B192C86B}">
      <text>
        <r>
          <rPr>
            <b/>
            <sz val="9"/>
            <color indexed="81"/>
            <rFont val="Tahoma"/>
            <family val="2"/>
          </rPr>
          <t>ROUND OFF = - 0.43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7985891C-6936-47E5-B4D8-9CF7820B82EF}">
      <text>
        <r>
          <rPr>
            <sz val="9"/>
            <color indexed="81"/>
            <rFont val="Tahoma"/>
            <charset val="1"/>
          </rPr>
          <t>FPPCA_ MAR 2023 - (2022 ~ 2023) 17th INST - 1260901.02
FPPCA_ JUN 2024 - (2024 ~ 2025) 3nd INST - (- 171647.98 )
FPPCA_OCT 2023 - (2023-2024) - 628386.62
FPPCA_ NOV 2025 - (2025 ~ 2026) - 635524.8</t>
        </r>
      </text>
    </comment>
    <comment ref="S15" authorId="0" shapeId="0" xr:uid="{D921418D-0EBA-4FF9-974A-9F489EA28FA6}">
      <text>
        <r>
          <rPr>
            <b/>
            <sz val="9"/>
            <color indexed="81"/>
            <rFont val="Tahoma"/>
            <charset val="1"/>
          </rPr>
          <t>ROUND OFF = - 0.06</t>
        </r>
      </text>
    </comment>
  </commentList>
</comments>
</file>

<file path=xl/sharedStrings.xml><?xml version="1.0" encoding="utf-8"?>
<sst xmlns="http://schemas.openxmlformats.org/spreadsheetml/2006/main" count="198" uniqueCount="50">
  <si>
    <t>SLNO</t>
  </si>
  <si>
    <t>MONTH</t>
  </si>
  <si>
    <t>ELECTRICITY DUTY FEES</t>
  </si>
  <si>
    <t>CUSTOMER CHARGES</t>
  </si>
  <si>
    <t>APRIL</t>
  </si>
  <si>
    <t>MAY</t>
  </si>
  <si>
    <t>TOTAL  BILL AMOUNT</t>
  </si>
  <si>
    <t>MARCH</t>
  </si>
  <si>
    <t>JUNE</t>
  </si>
  <si>
    <t>JULY</t>
  </si>
  <si>
    <t>AUGUST</t>
  </si>
  <si>
    <t>SEPTEMBER</t>
  </si>
  <si>
    <t xml:space="preserve">OCTOBER </t>
  </si>
  <si>
    <t>NOVEMBER</t>
  </si>
  <si>
    <t xml:space="preserve">DECEMBER </t>
  </si>
  <si>
    <t>INTIAL KVAH READING</t>
  </si>
  <si>
    <t>FINAL KVAH READING</t>
  </si>
  <si>
    <t>RMD</t>
  </si>
  <si>
    <t>CMD</t>
  </si>
  <si>
    <t xml:space="preserve">JANUARY </t>
  </si>
  <si>
    <t>FEBRUARY</t>
  </si>
  <si>
    <t xml:space="preserve">NET INT LAST YEAR DEPOSITE </t>
  </si>
  <si>
    <t xml:space="preserve">ROUND UP AMOUNT +OTHERS </t>
  </si>
  <si>
    <t>KSH-ELECTRICAL BILLS &amp; READING  MONTHWISE REPORT SHEET-2020</t>
  </si>
  <si>
    <t>KSH-ELECTRICAL BILLS &amp; READING  MONTHWISE REPORT SHEET-2021</t>
  </si>
  <si>
    <t xml:space="preserve"> DEMAND CHARGES
(MD)</t>
  </si>
  <si>
    <t>CONSUMPTION CHARGES
(KVAH)</t>
  </si>
  <si>
    <t xml:space="preserve">LOAD FACTOR INCENTIVE
(- NET AMOUNT ) </t>
  </si>
  <si>
    <t>TOD
CHARGES</t>
  </si>
  <si>
    <t xml:space="preserve">ROUND UP
AMOUNT 
+OTHERS </t>
  </si>
  <si>
    <t>OCTOBER</t>
  </si>
  <si>
    <t>DECEMBER</t>
  </si>
  <si>
    <t>KSH-ELECTRICAL BILLS &amp; READING  MONTHWISE REPORT SHEET-2022</t>
  </si>
  <si>
    <t>ELECTRICITY
DUTY FEES</t>
  </si>
  <si>
    <t xml:space="preserve"> DEMAND
CHARGES
(MD)</t>
  </si>
  <si>
    <t xml:space="preserve">TOTAL CONSUMPTION
IN KVAH </t>
  </si>
  <si>
    <t>TOTAL
CONSUMPTION
KWH</t>
  </si>
  <si>
    <t xml:space="preserve">MULTIPLYING
FACTOR FOR POWER CONSUMPTION
(KWH) </t>
  </si>
  <si>
    <t xml:space="preserve">MULTIPLYING
FACTOR FOR POWER CONSUMPTION
(KVAH) </t>
  </si>
  <si>
    <t>MULTIPLYING
FACTOR FOR POWER CONSUMPTION
(KVAH)</t>
  </si>
  <si>
    <t>10 MWH</t>
  </si>
  <si>
    <t>12 MWH</t>
  </si>
  <si>
    <t>15 MWH</t>
  </si>
  <si>
    <t>KSH-ELECTRICAL BILLS &amp; READING  MONTHWISE REPORT SHEET-2023</t>
  </si>
  <si>
    <t>KSH-ELECTRICAL BILLS &amp; READING  MONTHWISE REPORT SHEET-2024</t>
  </si>
  <si>
    <t>14 MWH</t>
  </si>
  <si>
    <t xml:space="preserve">ROUND UP
AMOUNT 
+ OTHERS </t>
  </si>
  <si>
    <t xml:space="preserve">NET INT
LAST YEAR DEPOSITE </t>
  </si>
  <si>
    <t>KSH-ELECTRICAL BILLS &amp; READING  MONTHWISE REPORT SHEET-2025</t>
  </si>
  <si>
    <t>18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</si>
</sst>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sz val="8"/>
      <color indexed="81"/>
      <name val="Calibri"/>
      <family val="2"/>
    </font>
    <font>
      <sz val="9"/>
      <color indexed="8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9"/>
      <color indexed="81"/>
      <name val="Cambria"/>
      <family val="1"/>
      <scheme val="maj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5">
    <xf numFmtId="0" fontId="0" fillId="0" borderId="0" xfId="0"/>
    <xf numFmtId="1" fontId="4" fillId="8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164" fontId="15" fillId="6" borderId="9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1" fontId="4" fillId="8" borderId="18" xfId="0" applyNumberFormat="1" applyFont="1" applyFill="1" applyBorder="1" applyAlignment="1">
      <alignment horizontal="center" vertical="center"/>
    </xf>
    <xf numFmtId="164" fontId="15" fillId="6" borderId="8" xfId="1" applyNumberFormat="1" applyFont="1" applyFill="1" applyBorder="1" applyAlignment="1">
      <alignment horizontal="center" vertical="center"/>
    </xf>
    <xf numFmtId="164" fontId="15" fillId="6" borderId="10" xfId="1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Comma" xfId="1" builtinId="3"/>
    <cellStyle name="Comma 2" xfId="2" xr:uid="{52DF8616-3A7D-499D-8137-E39498FA1255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6"/>
  <sheetViews>
    <sheetView zoomScaleNormal="100" workbookViewId="0">
      <selection activeCell="I20" sqref="I20"/>
    </sheetView>
  </sheetViews>
  <sheetFormatPr defaultRowHeight="14.5" x14ac:dyDescent="0.35"/>
  <cols>
    <col min="1" max="1" width="4.36328125" customWidth="1"/>
    <col min="2" max="2" width="5.7265625" customWidth="1"/>
    <col min="3" max="3" width="14.81640625" customWidth="1"/>
    <col min="4" max="4" width="10.81640625" bestFit="1" customWidth="1"/>
    <col min="5" max="5" width="9.7265625" customWidth="1"/>
    <col min="6" max="6" width="11.81640625" customWidth="1"/>
    <col min="7" max="7" width="11.6328125" customWidth="1"/>
    <col min="8" max="9" width="16.1796875" bestFit="1" customWidth="1"/>
    <col min="10" max="10" width="6.81640625" customWidth="1"/>
    <col min="11" max="11" width="9" customWidth="1"/>
    <col min="12" max="12" width="10.26953125" customWidth="1"/>
    <col min="13" max="13" width="11.81640625" customWidth="1"/>
    <col min="14" max="14" width="13.26953125" customWidth="1"/>
    <col min="15" max="15" width="8.6328125" customWidth="1"/>
    <col min="16" max="16" width="10.1796875" customWidth="1"/>
    <col min="17" max="17" width="9" bestFit="1" customWidth="1"/>
    <col min="18" max="18" width="8.81640625" bestFit="1" customWidth="1"/>
    <col min="19" max="19" width="9" bestFit="1" customWidth="1"/>
    <col min="20" max="20" width="18" bestFit="1" customWidth="1"/>
    <col min="21" max="21" width="12.6328125" customWidth="1"/>
  </cols>
  <sheetData>
    <row r="2" spans="2:20" ht="24.75" customHeight="1" x14ac:dyDescent="0.35">
      <c r="B2" s="50" t="s">
        <v>23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44.25" customHeight="1" x14ac:dyDescent="0.3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39</v>
      </c>
      <c r="J3" s="11" t="s">
        <v>18</v>
      </c>
      <c r="K3" s="11" t="s">
        <v>17</v>
      </c>
      <c r="L3" s="12" t="s">
        <v>34</v>
      </c>
      <c r="M3" s="12" t="s">
        <v>26</v>
      </c>
      <c r="N3" s="12" t="s">
        <v>27</v>
      </c>
      <c r="O3" s="12" t="s">
        <v>28</v>
      </c>
      <c r="P3" s="12" t="s">
        <v>2</v>
      </c>
      <c r="Q3" s="12" t="s">
        <v>3</v>
      </c>
      <c r="R3" s="12" t="s">
        <v>21</v>
      </c>
      <c r="S3" s="12" t="s">
        <v>22</v>
      </c>
      <c r="T3" s="11" t="s">
        <v>6</v>
      </c>
    </row>
    <row r="4" spans="2:20" ht="25.5" customHeight="1" x14ac:dyDescent="0.35">
      <c r="B4" s="10">
        <v>1</v>
      </c>
      <c r="C4" s="16" t="s">
        <v>19</v>
      </c>
      <c r="D4" s="4">
        <v>5226.3999999999996</v>
      </c>
      <c r="E4" s="4">
        <v>6079.8</v>
      </c>
      <c r="F4" s="4">
        <f>E4-D4</f>
        <v>853.40000000000055</v>
      </c>
      <c r="G4" s="5">
        <v>851.8</v>
      </c>
      <c r="H4" s="4">
        <f>G4*1000</f>
        <v>851800</v>
      </c>
      <c r="I4" s="4">
        <f>F4*1000</f>
        <v>853400.00000000058</v>
      </c>
      <c r="J4" s="4">
        <v>2000</v>
      </c>
      <c r="K4" s="7">
        <v>1676.7</v>
      </c>
      <c r="L4" s="4">
        <v>796432.5</v>
      </c>
      <c r="M4" s="4">
        <v>4992390</v>
      </c>
      <c r="N4" s="4">
        <v>10416</v>
      </c>
      <c r="O4" s="4">
        <v>17400</v>
      </c>
      <c r="P4" s="4">
        <v>51204</v>
      </c>
      <c r="Q4" s="4">
        <v>2813</v>
      </c>
      <c r="R4" s="4">
        <v>0</v>
      </c>
      <c r="S4" s="4">
        <v>0.5</v>
      </c>
      <c r="T4" s="17">
        <f>L4+M4+O4+P4+Q4-N4+S4</f>
        <v>5849824</v>
      </c>
    </row>
    <row r="5" spans="2:20" ht="25.5" customHeight="1" x14ac:dyDescent="0.35">
      <c r="B5" s="10">
        <v>2</v>
      </c>
      <c r="C5" s="16" t="s">
        <v>20</v>
      </c>
      <c r="D5" s="4">
        <v>6079.8</v>
      </c>
      <c r="E5" s="4">
        <v>6961.7</v>
      </c>
      <c r="F5" s="4">
        <f>E5-D5</f>
        <v>881.89999999999964</v>
      </c>
      <c r="G5" s="5">
        <v>879.5</v>
      </c>
      <c r="H5" s="4">
        <f t="shared" ref="H5:H15" si="0">G5*1000</f>
        <v>879500</v>
      </c>
      <c r="I5" s="4">
        <f>F5*1000</f>
        <v>881899.99999999965</v>
      </c>
      <c r="J5" s="4">
        <v>2000</v>
      </c>
      <c r="K5" s="7">
        <v>1703.6</v>
      </c>
      <c r="L5" s="4">
        <v>809210</v>
      </c>
      <c r="M5" s="4">
        <v>5159115</v>
      </c>
      <c r="N5" s="4">
        <v>22272</v>
      </c>
      <c r="O5" s="4">
        <v>20600</v>
      </c>
      <c r="P5" s="4">
        <v>52914</v>
      </c>
      <c r="Q5" s="4">
        <v>2813</v>
      </c>
      <c r="R5" s="4">
        <v>0</v>
      </c>
      <c r="S5" s="4">
        <v>0.5</v>
      </c>
      <c r="T5" s="18">
        <f>L5+M5+O5+P5+Q5-N5</f>
        <v>6022380</v>
      </c>
    </row>
    <row r="6" spans="2:20" ht="25.5" customHeight="1" x14ac:dyDescent="0.35">
      <c r="B6" s="10">
        <v>3</v>
      </c>
      <c r="C6" s="16" t="s">
        <v>7</v>
      </c>
      <c r="D6" s="4">
        <v>6961.7</v>
      </c>
      <c r="E6" s="4">
        <v>7700.4</v>
      </c>
      <c r="F6" s="4">
        <f>E6-D6</f>
        <v>738.69999999999982</v>
      </c>
      <c r="G6" s="5">
        <v>736.2</v>
      </c>
      <c r="H6" s="4">
        <f t="shared" si="0"/>
        <v>736200</v>
      </c>
      <c r="I6" s="4">
        <f>F6*1000</f>
        <v>738699.99999999977</v>
      </c>
      <c r="J6" s="4">
        <v>2000</v>
      </c>
      <c r="K6" s="7">
        <v>1796.6</v>
      </c>
      <c r="L6" s="4">
        <v>853385</v>
      </c>
      <c r="M6" s="4">
        <v>4321395</v>
      </c>
      <c r="N6" s="4">
        <v>0</v>
      </c>
      <c r="O6" s="4">
        <v>12800</v>
      </c>
      <c r="P6" s="4">
        <v>44322</v>
      </c>
      <c r="Q6" s="4">
        <v>2813</v>
      </c>
      <c r="R6" s="4">
        <v>0</v>
      </c>
      <c r="S6" s="4">
        <v>0.5</v>
      </c>
      <c r="T6" s="17">
        <f>L6+M6+O6+P6+Q6-N6</f>
        <v>5234715</v>
      </c>
    </row>
    <row r="7" spans="2:20" ht="25.5" customHeight="1" x14ac:dyDescent="0.35">
      <c r="B7" s="10">
        <v>4</v>
      </c>
      <c r="C7" s="16" t="s">
        <v>4</v>
      </c>
      <c r="D7" s="4">
        <v>7700.4</v>
      </c>
      <c r="E7" s="4">
        <v>7975</v>
      </c>
      <c r="F7" s="4">
        <f t="shared" ref="F7:F15" si="1">E7-D7</f>
        <v>274.60000000000036</v>
      </c>
      <c r="G7" s="5">
        <v>272.10000000000002</v>
      </c>
      <c r="H7" s="4">
        <f t="shared" si="0"/>
        <v>272100</v>
      </c>
      <c r="I7" s="4">
        <f t="shared" ref="I7:I15" si="2">F7*1000</f>
        <v>274600.00000000035</v>
      </c>
      <c r="J7" s="4">
        <v>2000</v>
      </c>
      <c r="K7" s="7">
        <v>702.5</v>
      </c>
      <c r="L7" s="4">
        <v>760000</v>
      </c>
      <c r="M7" s="4">
        <v>1606410</v>
      </c>
      <c r="N7" s="4">
        <v>0</v>
      </c>
      <c r="O7" s="4">
        <v>8300</v>
      </c>
      <c r="P7" s="4">
        <v>16476</v>
      </c>
      <c r="Q7" s="4">
        <v>2813</v>
      </c>
      <c r="R7" s="4">
        <v>172845</v>
      </c>
      <c r="S7" s="4">
        <v>0</v>
      </c>
      <c r="T7" s="17">
        <f>L7+M7+O7+P7+Q7-N7-R7</f>
        <v>2221154</v>
      </c>
    </row>
    <row r="8" spans="2:20" ht="25.5" customHeight="1" x14ac:dyDescent="0.35">
      <c r="B8" s="10">
        <v>5</v>
      </c>
      <c r="C8" s="16" t="s">
        <v>5</v>
      </c>
      <c r="D8" s="4">
        <v>7975</v>
      </c>
      <c r="E8" s="4">
        <v>8499</v>
      </c>
      <c r="F8" s="4">
        <f t="shared" si="1"/>
        <v>524</v>
      </c>
      <c r="G8" s="5">
        <v>520.1</v>
      </c>
      <c r="H8" s="4">
        <f t="shared" si="0"/>
        <v>520100</v>
      </c>
      <c r="I8" s="4">
        <f t="shared" si="2"/>
        <v>524000</v>
      </c>
      <c r="J8" s="4">
        <v>2000</v>
      </c>
      <c r="K8" s="7">
        <v>1728</v>
      </c>
      <c r="L8" s="4">
        <v>820895</v>
      </c>
      <c r="M8" s="4">
        <v>3065400</v>
      </c>
      <c r="N8" s="4">
        <v>0</v>
      </c>
      <c r="O8" s="4">
        <v>43300</v>
      </c>
      <c r="P8" s="4">
        <v>31440</v>
      </c>
      <c r="Q8" s="4">
        <v>2813</v>
      </c>
      <c r="R8" s="4">
        <v>0</v>
      </c>
      <c r="S8" s="4">
        <v>0</v>
      </c>
      <c r="T8" s="17">
        <f>L8+M8+O8+P8+Q8-N8</f>
        <v>3963848</v>
      </c>
    </row>
    <row r="9" spans="2:20" ht="25.5" customHeight="1" x14ac:dyDescent="0.35">
      <c r="B9" s="10">
        <v>6</v>
      </c>
      <c r="C9" s="16" t="s">
        <v>8</v>
      </c>
      <c r="D9" s="4">
        <v>8499</v>
      </c>
      <c r="E9" s="4">
        <v>9015.2999999999993</v>
      </c>
      <c r="F9" s="4">
        <f t="shared" si="1"/>
        <v>516.29999999999927</v>
      </c>
      <c r="G9" s="5">
        <v>516.20000000000005</v>
      </c>
      <c r="H9" s="4">
        <f t="shared" si="0"/>
        <v>516200.00000000006</v>
      </c>
      <c r="I9" s="4">
        <f t="shared" si="2"/>
        <v>516299.9999999993</v>
      </c>
      <c r="J9" s="4">
        <v>2000</v>
      </c>
      <c r="K9" s="7">
        <v>1657.2</v>
      </c>
      <c r="L9" s="4">
        <v>787170</v>
      </c>
      <c r="M9" s="4">
        <v>3020355</v>
      </c>
      <c r="N9" s="4">
        <v>0</v>
      </c>
      <c r="O9" s="4">
        <v>30600</v>
      </c>
      <c r="P9" s="4">
        <v>30978</v>
      </c>
      <c r="Q9" s="4">
        <v>2813</v>
      </c>
      <c r="R9" s="4">
        <v>0</v>
      </c>
      <c r="S9" s="4">
        <v>0</v>
      </c>
      <c r="T9" s="17">
        <f>L9+M9+O9+P9+Q9-N9</f>
        <v>3871916</v>
      </c>
    </row>
    <row r="10" spans="2:20" ht="25.5" customHeight="1" x14ac:dyDescent="0.35">
      <c r="B10" s="10">
        <v>7</v>
      </c>
      <c r="C10" s="16" t="s">
        <v>9</v>
      </c>
      <c r="D10" s="4">
        <v>9015.2999999999993</v>
      </c>
      <c r="E10" s="4">
        <v>9818.6</v>
      </c>
      <c r="F10" s="4">
        <f t="shared" si="1"/>
        <v>803.30000000000109</v>
      </c>
      <c r="G10" s="5">
        <v>800.1</v>
      </c>
      <c r="H10" s="4">
        <f t="shared" si="0"/>
        <v>800100</v>
      </c>
      <c r="I10" s="4">
        <f t="shared" si="2"/>
        <v>803300.00000000105</v>
      </c>
      <c r="J10" s="4">
        <v>2000</v>
      </c>
      <c r="K10" s="19">
        <v>1675.3</v>
      </c>
      <c r="L10" s="4">
        <v>795767.5</v>
      </c>
      <c r="M10" s="4">
        <v>4699305</v>
      </c>
      <c r="N10" s="4">
        <v>4464</v>
      </c>
      <c r="O10" s="4">
        <v>40600</v>
      </c>
      <c r="P10" s="4">
        <v>48198</v>
      </c>
      <c r="Q10" s="4">
        <v>2813</v>
      </c>
      <c r="R10" s="4">
        <v>0</v>
      </c>
      <c r="S10" s="4">
        <v>0.5</v>
      </c>
      <c r="T10" s="17">
        <f>L10+M10+O10+P10+Q10-N10+S10</f>
        <v>5582220</v>
      </c>
    </row>
    <row r="11" spans="2:20" ht="25.5" customHeight="1" x14ac:dyDescent="0.35">
      <c r="B11" s="10">
        <v>8</v>
      </c>
      <c r="C11" s="16" t="s">
        <v>10</v>
      </c>
      <c r="D11" s="4">
        <v>9818.6</v>
      </c>
      <c r="E11" s="4">
        <v>10927.6</v>
      </c>
      <c r="F11" s="4">
        <f t="shared" si="1"/>
        <v>1109</v>
      </c>
      <c r="G11" s="5">
        <v>1098.5</v>
      </c>
      <c r="H11" s="4">
        <f t="shared" si="0"/>
        <v>1098500</v>
      </c>
      <c r="I11" s="4">
        <f t="shared" si="2"/>
        <v>1109000</v>
      </c>
      <c r="J11" s="4">
        <v>2000</v>
      </c>
      <c r="K11" s="7">
        <v>1923.6</v>
      </c>
      <c r="L11" s="4">
        <v>913710</v>
      </c>
      <c r="M11" s="4">
        <v>6487650</v>
      </c>
      <c r="N11" s="4">
        <v>62496</v>
      </c>
      <c r="O11" s="4">
        <v>11300</v>
      </c>
      <c r="P11" s="4">
        <v>66540</v>
      </c>
      <c r="Q11" s="4">
        <v>2813</v>
      </c>
      <c r="R11" s="4">
        <v>0</v>
      </c>
      <c r="S11" s="4">
        <v>0</v>
      </c>
      <c r="T11" s="17">
        <f>L11+M11+O11+P11+Q11-N11</f>
        <v>7419517</v>
      </c>
    </row>
    <row r="12" spans="2:20" ht="25.5" customHeight="1" x14ac:dyDescent="0.35">
      <c r="B12" s="10">
        <v>9</v>
      </c>
      <c r="C12" s="16" t="s">
        <v>11</v>
      </c>
      <c r="D12" s="4">
        <v>10927.6</v>
      </c>
      <c r="E12" s="4">
        <v>12091.7</v>
      </c>
      <c r="F12" s="4">
        <f t="shared" si="1"/>
        <v>1164.1000000000004</v>
      </c>
      <c r="G12" s="5">
        <v>1147.2</v>
      </c>
      <c r="H12" s="4">
        <f t="shared" si="0"/>
        <v>1147200</v>
      </c>
      <c r="I12" s="4">
        <f t="shared" si="2"/>
        <v>1164100.0000000005</v>
      </c>
      <c r="J12" s="4">
        <v>2000</v>
      </c>
      <c r="K12" s="7">
        <v>2072.5</v>
      </c>
      <c r="L12" s="4">
        <v>1018875</v>
      </c>
      <c r="M12" s="4">
        <v>6809985</v>
      </c>
      <c r="N12" s="4">
        <v>80578.8</v>
      </c>
      <c r="O12" s="4">
        <v>1200</v>
      </c>
      <c r="P12" s="4">
        <v>69846</v>
      </c>
      <c r="Q12" s="4">
        <v>2813</v>
      </c>
      <c r="R12" s="4">
        <v>0</v>
      </c>
      <c r="S12" s="4">
        <v>0</v>
      </c>
      <c r="T12" s="17">
        <f>L12+M12+O12+P12+Q12-N12</f>
        <v>7822140.2000000002</v>
      </c>
    </row>
    <row r="13" spans="2:20" ht="25.5" customHeight="1" x14ac:dyDescent="0.35">
      <c r="B13" s="10">
        <v>10</v>
      </c>
      <c r="C13" s="16" t="s">
        <v>12</v>
      </c>
      <c r="D13" s="4">
        <v>12091.7</v>
      </c>
      <c r="E13" s="4">
        <v>13367.1</v>
      </c>
      <c r="F13" s="4">
        <f t="shared" si="1"/>
        <v>1275.3999999999996</v>
      </c>
      <c r="G13" s="5">
        <v>1269.2</v>
      </c>
      <c r="H13" s="4">
        <f t="shared" si="0"/>
        <v>1269200</v>
      </c>
      <c r="I13" s="4">
        <f t="shared" si="2"/>
        <v>1275399.9999999995</v>
      </c>
      <c r="J13" s="4">
        <v>2000</v>
      </c>
      <c r="K13" s="7">
        <v>2121.1</v>
      </c>
      <c r="L13" s="4">
        <v>1065045</v>
      </c>
      <c r="M13" s="4">
        <v>7461090</v>
      </c>
      <c r="N13" s="4">
        <v>94686</v>
      </c>
      <c r="O13" s="4">
        <v>600</v>
      </c>
      <c r="P13" s="4">
        <v>76524</v>
      </c>
      <c r="Q13" s="4">
        <v>2813</v>
      </c>
      <c r="R13" s="4">
        <v>0</v>
      </c>
      <c r="S13" s="4">
        <v>1074467</v>
      </c>
      <c r="T13" s="17">
        <f>L13+M13+O13+P13+Q13-N13+S13</f>
        <v>9585853</v>
      </c>
    </row>
    <row r="14" spans="2:20" ht="25.5" customHeight="1" x14ac:dyDescent="0.35">
      <c r="B14" s="10">
        <v>11</v>
      </c>
      <c r="C14" s="16" t="s">
        <v>13</v>
      </c>
      <c r="D14" s="4">
        <v>13367.1</v>
      </c>
      <c r="E14" s="4">
        <v>14582.5</v>
      </c>
      <c r="F14" s="4">
        <f t="shared" si="1"/>
        <v>1215.3999999999996</v>
      </c>
      <c r="G14" s="4">
        <v>1204</v>
      </c>
      <c r="H14" s="4">
        <f t="shared" si="0"/>
        <v>1204000</v>
      </c>
      <c r="I14" s="4">
        <f t="shared" si="2"/>
        <v>1215399.9999999995</v>
      </c>
      <c r="J14" s="4">
        <v>2000</v>
      </c>
      <c r="K14" s="7">
        <v>2106.8000000000002</v>
      </c>
      <c r="L14" s="4">
        <v>1051460</v>
      </c>
      <c r="M14" s="4">
        <v>7110090</v>
      </c>
      <c r="N14" s="4">
        <v>91013</v>
      </c>
      <c r="O14" s="4">
        <v>11700</v>
      </c>
      <c r="P14" s="4">
        <v>72924</v>
      </c>
      <c r="Q14" s="4">
        <v>2813</v>
      </c>
      <c r="R14" s="4">
        <v>0</v>
      </c>
      <c r="S14" s="4">
        <v>13765.07</v>
      </c>
      <c r="T14" s="17">
        <f>L14+M14+O14+P14+Q14-N14+S14</f>
        <v>8171739.0700000003</v>
      </c>
    </row>
    <row r="15" spans="2:20" ht="25.5" customHeight="1" x14ac:dyDescent="0.35">
      <c r="B15" s="10">
        <v>12</v>
      </c>
      <c r="C15" s="16" t="s">
        <v>14</v>
      </c>
      <c r="D15" s="4">
        <v>14582.5</v>
      </c>
      <c r="E15" s="4">
        <v>15608.7</v>
      </c>
      <c r="F15" s="4">
        <f t="shared" si="1"/>
        <v>1026.2000000000007</v>
      </c>
      <c r="G15" s="5">
        <v>1020.6</v>
      </c>
      <c r="H15" s="4">
        <f t="shared" si="0"/>
        <v>1020600</v>
      </c>
      <c r="I15" s="4">
        <f t="shared" si="2"/>
        <v>1026200.0000000007</v>
      </c>
      <c r="J15" s="4">
        <v>2000</v>
      </c>
      <c r="K15" s="7">
        <v>2125.4</v>
      </c>
      <c r="L15" s="4">
        <v>1069130</v>
      </c>
      <c r="M15" s="4">
        <v>6003270</v>
      </c>
      <c r="N15" s="4">
        <v>28463</v>
      </c>
      <c r="O15" s="4">
        <v>31600</v>
      </c>
      <c r="P15" s="4">
        <v>61572</v>
      </c>
      <c r="Q15" s="4">
        <v>2813</v>
      </c>
      <c r="R15" s="4">
        <v>0</v>
      </c>
      <c r="S15" s="4">
        <v>6129</v>
      </c>
      <c r="T15" s="17">
        <f>L15+M15+O15+P15+Q15-N15+S15</f>
        <v>7146051</v>
      </c>
    </row>
    <row r="16" spans="2:20" ht="25.5" customHeight="1" x14ac:dyDescent="0.35">
      <c r="B16" s="53"/>
      <c r="C16" s="51"/>
      <c r="D16" s="51"/>
      <c r="E16" s="51"/>
      <c r="F16" s="51"/>
      <c r="G16" s="21" t="s">
        <v>40</v>
      </c>
      <c r="H16" s="15">
        <f>SUM(H4:H15)</f>
        <v>10315500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14">
        <f>SUM(T4:T15)</f>
        <v>72891357.270000011</v>
      </c>
    </row>
  </sheetData>
  <mergeCells count="3">
    <mergeCell ref="B2:T2"/>
    <mergeCell ref="I16:S16"/>
    <mergeCell ref="B16:F16"/>
  </mergeCells>
  <conditionalFormatting sqref="T4:T6">
    <cfRule type="top10" dxfId="0" priority="1" percent="1" rank="10"/>
  </conditionalFormatting>
  <pageMargins left="0.47244094488188981" right="0.27559055118110237" top="0.27559055118110237" bottom="0.23622047244094491" header="0.19685039370078741" footer="0.19685039370078741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6"/>
  <sheetViews>
    <sheetView workbookViewId="0">
      <selection activeCell="G16" sqref="G16"/>
    </sheetView>
  </sheetViews>
  <sheetFormatPr defaultRowHeight="14.5" x14ac:dyDescent="0.35"/>
  <cols>
    <col min="1" max="1" width="3.26953125" customWidth="1"/>
    <col min="2" max="2" width="4.81640625" bestFit="1" customWidth="1"/>
    <col min="3" max="3" width="14" customWidth="1"/>
    <col min="4" max="4" width="10.6328125" customWidth="1"/>
    <col min="5" max="5" width="10.1796875" customWidth="1"/>
    <col min="6" max="6" width="11.6328125" customWidth="1"/>
    <col min="7" max="7" width="12.26953125" customWidth="1"/>
    <col min="8" max="8" width="16.1796875" customWidth="1"/>
    <col min="9" max="9" width="16.1796875" bestFit="1" customWidth="1"/>
    <col min="10" max="10" width="8.6328125" customWidth="1"/>
    <col min="11" max="11" width="8.7265625" customWidth="1"/>
    <col min="12" max="12" width="10" bestFit="1" customWidth="1"/>
    <col min="13" max="13" width="11.81640625" customWidth="1"/>
    <col min="14" max="14" width="12.81640625" bestFit="1" customWidth="1"/>
    <col min="15" max="15" width="7.7265625" bestFit="1" customWidth="1"/>
    <col min="16" max="16" width="10.36328125" bestFit="1" customWidth="1"/>
    <col min="17" max="17" width="9" bestFit="1" customWidth="1"/>
    <col min="18" max="18" width="8.81640625" bestFit="1" customWidth="1"/>
    <col min="19" max="19" width="10" bestFit="1" customWidth="1"/>
    <col min="20" max="20" width="17.7265625" customWidth="1"/>
  </cols>
  <sheetData>
    <row r="2" spans="2:20" ht="25" x14ac:dyDescent="0.35">
      <c r="B2" s="50" t="s">
        <v>24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43.5" customHeight="1" x14ac:dyDescent="0.3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35">
      <c r="B4" s="10">
        <v>1</v>
      </c>
      <c r="C4" s="16" t="s">
        <v>19</v>
      </c>
      <c r="D4" s="4">
        <v>15608.7</v>
      </c>
      <c r="E4" s="4">
        <v>16628.5</v>
      </c>
      <c r="F4" s="4">
        <f t="shared" ref="F4:F13" si="0">E4-D4</f>
        <v>1019.7999999999993</v>
      </c>
      <c r="G4" s="5">
        <v>1015.3</v>
      </c>
      <c r="H4" s="6">
        <f>G4*1000</f>
        <v>1015300</v>
      </c>
      <c r="I4" s="4">
        <f>F4*1000</f>
        <v>1019799.9999999993</v>
      </c>
      <c r="J4" s="4">
        <v>2500</v>
      </c>
      <c r="K4" s="7">
        <v>2070.3000000000002</v>
      </c>
      <c r="L4" s="4">
        <v>983392.5</v>
      </c>
      <c r="M4" s="4">
        <v>5965830</v>
      </c>
      <c r="N4" s="4">
        <v>7440</v>
      </c>
      <c r="O4" s="4">
        <v>27300</v>
      </c>
      <c r="P4" s="4">
        <v>61188</v>
      </c>
      <c r="Q4" s="4">
        <v>2813</v>
      </c>
      <c r="R4" s="4">
        <v>0</v>
      </c>
      <c r="S4" s="4">
        <v>10655</v>
      </c>
      <c r="T4" s="17">
        <f t="shared" ref="T4:T8" si="1">L4+M4-N4+O4+P4+Q4-R4+S4</f>
        <v>7043738.5</v>
      </c>
    </row>
    <row r="5" spans="2:20" ht="24.75" customHeight="1" x14ac:dyDescent="0.35">
      <c r="B5" s="10">
        <v>2</v>
      </c>
      <c r="C5" s="16" t="s">
        <v>20</v>
      </c>
      <c r="D5" s="4">
        <v>16628.5</v>
      </c>
      <c r="E5" s="4">
        <v>17627.099999999999</v>
      </c>
      <c r="F5" s="4">
        <f t="shared" si="0"/>
        <v>998.59999999999854</v>
      </c>
      <c r="G5" s="4">
        <v>993.8</v>
      </c>
      <c r="H5" s="6">
        <f t="shared" ref="H5:H15" si="2">G5*1000</f>
        <v>993800</v>
      </c>
      <c r="I5" s="4">
        <f t="shared" ref="I5:I13" si="3">F5*1000</f>
        <v>998599.9999999986</v>
      </c>
      <c r="J5" s="4">
        <v>2500</v>
      </c>
      <c r="K5" s="7">
        <v>2117.1</v>
      </c>
      <c r="L5" s="4">
        <v>1005622.5</v>
      </c>
      <c r="M5" s="4">
        <v>5841810</v>
      </c>
      <c r="N5" s="4">
        <v>15120</v>
      </c>
      <c r="O5" s="4">
        <v>32000</v>
      </c>
      <c r="P5" s="4">
        <v>59916</v>
      </c>
      <c r="Q5" s="4">
        <v>2813</v>
      </c>
      <c r="R5" s="4">
        <v>0</v>
      </c>
      <c r="S5" s="4">
        <v>5283.5</v>
      </c>
      <c r="T5" s="17">
        <f t="shared" si="1"/>
        <v>6932325</v>
      </c>
    </row>
    <row r="6" spans="2:20" ht="24.75" customHeight="1" x14ac:dyDescent="0.35">
      <c r="B6" s="10">
        <v>3</v>
      </c>
      <c r="C6" s="16" t="s">
        <v>7</v>
      </c>
      <c r="D6" s="4">
        <v>17627.099999999999</v>
      </c>
      <c r="E6" s="4">
        <v>18810.5</v>
      </c>
      <c r="F6" s="4">
        <f t="shared" si="0"/>
        <v>1183.4000000000015</v>
      </c>
      <c r="G6" s="4">
        <v>1177.3</v>
      </c>
      <c r="H6" s="6">
        <f t="shared" si="2"/>
        <v>1177300</v>
      </c>
      <c r="I6" s="4">
        <f t="shared" si="3"/>
        <v>1183400.0000000014</v>
      </c>
      <c r="J6" s="4">
        <v>2500</v>
      </c>
      <c r="K6" s="7">
        <v>2151.6</v>
      </c>
      <c r="L6" s="4">
        <v>1022010</v>
      </c>
      <c r="M6" s="4">
        <v>6922890</v>
      </c>
      <c r="N6" s="4">
        <v>29760</v>
      </c>
      <c r="O6" s="4">
        <v>35100</v>
      </c>
      <c r="P6" s="4">
        <v>71004</v>
      </c>
      <c r="Q6" s="4">
        <v>2813</v>
      </c>
      <c r="R6" s="4">
        <v>0</v>
      </c>
      <c r="S6" s="4">
        <v>5200</v>
      </c>
      <c r="T6" s="17">
        <f t="shared" si="1"/>
        <v>8029257</v>
      </c>
    </row>
    <row r="7" spans="2:20" ht="24.75" customHeight="1" x14ac:dyDescent="0.35">
      <c r="B7" s="10">
        <v>4</v>
      </c>
      <c r="C7" s="16" t="s">
        <v>4</v>
      </c>
      <c r="D7" s="4">
        <v>18810.5</v>
      </c>
      <c r="E7" s="4">
        <v>19930.400000000001</v>
      </c>
      <c r="F7" s="4">
        <f t="shared" si="0"/>
        <v>1119.9000000000015</v>
      </c>
      <c r="G7" s="4">
        <v>1114.5999999999999</v>
      </c>
      <c r="H7" s="6">
        <f t="shared" si="2"/>
        <v>1114600</v>
      </c>
      <c r="I7" s="4">
        <f t="shared" si="3"/>
        <v>1119900.0000000014</v>
      </c>
      <c r="J7" s="4">
        <v>2500</v>
      </c>
      <c r="K7" s="7">
        <v>2136</v>
      </c>
      <c r="L7" s="4">
        <v>1014600</v>
      </c>
      <c r="M7" s="4">
        <v>6551415</v>
      </c>
      <c r="N7" s="4">
        <v>0</v>
      </c>
      <c r="O7" s="4">
        <v>33000</v>
      </c>
      <c r="P7" s="4">
        <v>67194</v>
      </c>
      <c r="Q7" s="4">
        <v>2813</v>
      </c>
      <c r="R7" s="4">
        <v>377145</v>
      </c>
      <c r="S7" s="4">
        <v>3030</v>
      </c>
      <c r="T7" s="17">
        <f t="shared" si="1"/>
        <v>7294907</v>
      </c>
    </row>
    <row r="8" spans="2:20" ht="24.75" customHeight="1" x14ac:dyDescent="0.35">
      <c r="B8" s="10">
        <v>5</v>
      </c>
      <c r="C8" s="16" t="s">
        <v>5</v>
      </c>
      <c r="D8" s="4">
        <v>19930.400000000001</v>
      </c>
      <c r="E8" s="4">
        <v>20873.8</v>
      </c>
      <c r="F8" s="4">
        <f t="shared" si="0"/>
        <v>943.39999999999782</v>
      </c>
      <c r="G8" s="4">
        <v>928.5</v>
      </c>
      <c r="H8" s="6">
        <f t="shared" si="2"/>
        <v>928500</v>
      </c>
      <c r="I8" s="4">
        <f t="shared" si="3"/>
        <v>943399.99999999779</v>
      </c>
      <c r="J8" s="4">
        <v>2500</v>
      </c>
      <c r="K8" s="7">
        <v>2159.5</v>
      </c>
      <c r="L8" s="4">
        <f>K8*475</f>
        <v>1025762.5</v>
      </c>
      <c r="M8" s="4">
        <v>5518890</v>
      </c>
      <c r="N8" s="4">
        <v>0</v>
      </c>
      <c r="O8" s="4">
        <v>33100</v>
      </c>
      <c r="P8" s="4">
        <v>56604</v>
      </c>
      <c r="Q8" s="4">
        <v>2813</v>
      </c>
      <c r="R8" s="4">
        <v>0</v>
      </c>
      <c r="S8" s="4">
        <v>7670.5</v>
      </c>
      <c r="T8" s="17">
        <f t="shared" si="1"/>
        <v>6644840</v>
      </c>
    </row>
    <row r="9" spans="2:20" ht="24.75" customHeight="1" x14ac:dyDescent="0.35">
      <c r="B9" s="10">
        <v>6</v>
      </c>
      <c r="C9" s="16" t="s">
        <v>8</v>
      </c>
      <c r="D9" s="4">
        <v>20873.8</v>
      </c>
      <c r="E9" s="4">
        <v>22004.1</v>
      </c>
      <c r="F9" s="4">
        <f t="shared" si="0"/>
        <v>1130.2999999999993</v>
      </c>
      <c r="G9" s="4">
        <v>1126.7</v>
      </c>
      <c r="H9" s="6">
        <f t="shared" si="2"/>
        <v>1126700</v>
      </c>
      <c r="I9" s="4">
        <f t="shared" si="3"/>
        <v>1130299.9999999993</v>
      </c>
      <c r="J9" s="4">
        <v>2500</v>
      </c>
      <c r="K9" s="7">
        <v>2175.5</v>
      </c>
      <c r="L9" s="4">
        <v>1033362.5</v>
      </c>
      <c r="M9" s="4">
        <v>6612255</v>
      </c>
      <c r="N9" s="4">
        <v>0</v>
      </c>
      <c r="O9" s="4">
        <v>24800</v>
      </c>
      <c r="P9" s="4">
        <v>67818</v>
      </c>
      <c r="Q9" s="4">
        <v>2813</v>
      </c>
      <c r="R9" s="4">
        <v>0</v>
      </c>
      <c r="S9" s="4">
        <v>6640.5</v>
      </c>
      <c r="T9" s="17">
        <f>L9+M9-N9+O9+P9+Q9-R9+S9</f>
        <v>7747689</v>
      </c>
    </row>
    <row r="10" spans="2:20" ht="24.75" customHeight="1" x14ac:dyDescent="0.35">
      <c r="B10" s="10">
        <v>7</v>
      </c>
      <c r="C10" s="16" t="s">
        <v>9</v>
      </c>
      <c r="D10" s="4">
        <v>22004.1</v>
      </c>
      <c r="E10" s="4">
        <v>22921</v>
      </c>
      <c r="F10" s="4">
        <f t="shared" si="0"/>
        <v>916.90000000000146</v>
      </c>
      <c r="G10" s="4">
        <v>913.6</v>
      </c>
      <c r="H10" s="6">
        <f t="shared" si="2"/>
        <v>913600</v>
      </c>
      <c r="I10" s="4">
        <f t="shared" si="3"/>
        <v>916900.0000000014</v>
      </c>
      <c r="J10" s="4">
        <v>2500</v>
      </c>
      <c r="K10" s="7">
        <v>2157.1</v>
      </c>
      <c r="L10" s="4">
        <v>1024622.5</v>
      </c>
      <c r="M10" s="4">
        <v>5363865</v>
      </c>
      <c r="N10" s="4">
        <v>0</v>
      </c>
      <c r="O10" s="4">
        <v>33400</v>
      </c>
      <c r="P10" s="4">
        <v>55014</v>
      </c>
      <c r="Q10" s="4">
        <v>2813</v>
      </c>
      <c r="R10" s="4">
        <v>0</v>
      </c>
      <c r="S10" s="4">
        <v>7750.5</v>
      </c>
      <c r="T10" s="17">
        <f t="shared" ref="T10:T13" si="4">L10+M10-N10+O10+P10+Q10-R10+S10</f>
        <v>6487465</v>
      </c>
    </row>
    <row r="11" spans="2:20" ht="24.75" customHeight="1" x14ac:dyDescent="0.35">
      <c r="B11" s="10">
        <v>8</v>
      </c>
      <c r="C11" s="16" t="s">
        <v>10</v>
      </c>
      <c r="D11" s="4">
        <v>22921</v>
      </c>
      <c r="E11" s="4">
        <v>24074.3</v>
      </c>
      <c r="F11" s="4">
        <f t="shared" si="0"/>
        <v>1153.2999999999993</v>
      </c>
      <c r="G11" s="4">
        <v>1134.0999999999999</v>
      </c>
      <c r="H11" s="6">
        <f t="shared" si="2"/>
        <v>1134100</v>
      </c>
      <c r="I11" s="4">
        <f t="shared" si="3"/>
        <v>1153299.9999999993</v>
      </c>
      <c r="J11" s="4">
        <v>2500</v>
      </c>
      <c r="K11" s="7">
        <v>2208.9</v>
      </c>
      <c r="L11" s="4">
        <v>1049227.5</v>
      </c>
      <c r="M11" s="4">
        <v>6746805</v>
      </c>
      <c r="N11" s="4">
        <v>0</v>
      </c>
      <c r="O11" s="4">
        <v>37700</v>
      </c>
      <c r="P11" s="4">
        <v>69198</v>
      </c>
      <c r="Q11" s="4">
        <v>2813</v>
      </c>
      <c r="R11" s="4">
        <v>0</v>
      </c>
      <c r="S11" s="4">
        <f>1418559+6470+550+0.5+7742</f>
        <v>1433321.5</v>
      </c>
      <c r="T11" s="17">
        <f t="shared" si="4"/>
        <v>9339065</v>
      </c>
    </row>
    <row r="12" spans="2:20" ht="24.75" customHeight="1" x14ac:dyDescent="0.35">
      <c r="B12" s="10">
        <v>9</v>
      </c>
      <c r="C12" s="16" t="s">
        <v>11</v>
      </c>
      <c r="D12" s="4">
        <v>24074.3</v>
      </c>
      <c r="E12" s="4">
        <v>25120.2</v>
      </c>
      <c r="F12" s="4">
        <f t="shared" si="0"/>
        <v>1045.9000000000015</v>
      </c>
      <c r="G12" s="4">
        <v>1034.4000000000001</v>
      </c>
      <c r="H12" s="6">
        <f t="shared" si="2"/>
        <v>1034400.0000000001</v>
      </c>
      <c r="I12" s="4">
        <f t="shared" si="3"/>
        <v>1045900.0000000014</v>
      </c>
      <c r="J12" s="4">
        <v>2500</v>
      </c>
      <c r="K12" s="7">
        <v>2195.6999999999998</v>
      </c>
      <c r="L12" s="4">
        <v>1042957.5</v>
      </c>
      <c r="M12" s="4">
        <v>6118515</v>
      </c>
      <c r="N12" s="4">
        <v>0</v>
      </c>
      <c r="O12" s="4">
        <v>39600</v>
      </c>
      <c r="P12" s="4">
        <v>62754</v>
      </c>
      <c r="Q12" s="4">
        <v>2813</v>
      </c>
      <c r="R12" s="4">
        <v>0</v>
      </c>
      <c r="S12" s="4">
        <f>9330+0.5+550</f>
        <v>9880.5</v>
      </c>
      <c r="T12" s="17">
        <f t="shared" si="4"/>
        <v>7276520</v>
      </c>
    </row>
    <row r="13" spans="2:20" ht="24.75" customHeight="1" x14ac:dyDescent="0.35">
      <c r="B13" s="10">
        <v>10</v>
      </c>
      <c r="C13" s="16" t="s">
        <v>30</v>
      </c>
      <c r="D13" s="4">
        <v>25120.2</v>
      </c>
      <c r="E13" s="4">
        <v>26273.599999999999</v>
      </c>
      <c r="F13" s="4">
        <f t="shared" si="0"/>
        <v>1153.3999999999978</v>
      </c>
      <c r="G13" s="4">
        <v>1137</v>
      </c>
      <c r="H13" s="6">
        <f t="shared" si="2"/>
        <v>1137000</v>
      </c>
      <c r="I13" s="4">
        <f t="shared" si="3"/>
        <v>1153399.9999999979</v>
      </c>
      <c r="J13" s="4">
        <v>2500</v>
      </c>
      <c r="K13" s="7">
        <v>2211.6</v>
      </c>
      <c r="L13" s="4">
        <v>1050510</v>
      </c>
      <c r="M13" s="4">
        <v>6747390</v>
      </c>
      <c r="N13" s="4">
        <v>0</v>
      </c>
      <c r="O13" s="4">
        <v>20100</v>
      </c>
      <c r="P13" s="4">
        <v>69204</v>
      </c>
      <c r="Q13" s="4">
        <v>2813</v>
      </c>
      <c r="R13" s="4">
        <v>0</v>
      </c>
      <c r="S13" s="4">
        <v>0</v>
      </c>
      <c r="T13" s="17">
        <f t="shared" si="4"/>
        <v>7890017</v>
      </c>
    </row>
    <row r="14" spans="2:20" ht="24.75" customHeight="1" x14ac:dyDescent="0.35">
      <c r="B14" s="10">
        <v>11</v>
      </c>
      <c r="C14" s="16" t="s">
        <v>13</v>
      </c>
      <c r="D14" s="4">
        <v>26273.599999999999</v>
      </c>
      <c r="E14" s="4">
        <v>27083.8</v>
      </c>
      <c r="F14" s="4">
        <v>810.20000000000073</v>
      </c>
      <c r="G14" s="4">
        <v>793.4</v>
      </c>
      <c r="H14" s="6">
        <f t="shared" si="2"/>
        <v>793400</v>
      </c>
      <c r="I14" s="4">
        <v>810200.0000000007</v>
      </c>
      <c r="J14" s="4">
        <v>2500</v>
      </c>
      <c r="K14" s="7">
        <v>2193.5</v>
      </c>
      <c r="L14" s="4">
        <v>1041912.5</v>
      </c>
      <c r="M14" s="4">
        <v>4739670</v>
      </c>
      <c r="N14" s="4">
        <v>0</v>
      </c>
      <c r="O14" s="4">
        <v>35000</v>
      </c>
      <c r="P14" s="4">
        <v>48612</v>
      </c>
      <c r="Q14" s="4">
        <v>2813</v>
      </c>
      <c r="R14" s="4">
        <v>0</v>
      </c>
      <c r="S14" s="4">
        <v>0.5</v>
      </c>
      <c r="T14" s="17">
        <v>5868008</v>
      </c>
    </row>
    <row r="15" spans="2:20" ht="24.75" customHeight="1" x14ac:dyDescent="0.35">
      <c r="B15" s="10">
        <v>12</v>
      </c>
      <c r="C15" s="16" t="s">
        <v>31</v>
      </c>
      <c r="D15" s="4">
        <v>27083.8</v>
      </c>
      <c r="E15" s="4">
        <v>27870.3</v>
      </c>
      <c r="F15" s="4">
        <v>786.5</v>
      </c>
      <c r="G15" s="4">
        <v>784</v>
      </c>
      <c r="H15" s="6">
        <f t="shared" si="2"/>
        <v>784000</v>
      </c>
      <c r="I15" s="4">
        <v>786500</v>
      </c>
      <c r="J15" s="4">
        <v>2500</v>
      </c>
      <c r="K15" s="7">
        <v>2054.3000000000002</v>
      </c>
      <c r="L15" s="4">
        <v>975792.5</v>
      </c>
      <c r="M15" s="4">
        <v>4601025</v>
      </c>
      <c r="N15" s="4">
        <v>0</v>
      </c>
      <c r="O15" s="4">
        <v>40100</v>
      </c>
      <c r="P15" s="4">
        <v>47190</v>
      </c>
      <c r="Q15" s="4">
        <v>2813</v>
      </c>
      <c r="R15" s="4">
        <v>0</v>
      </c>
      <c r="S15" s="4">
        <v>0.5</v>
      </c>
      <c r="T15" s="17">
        <v>5666921</v>
      </c>
    </row>
    <row r="16" spans="2:20" ht="26.25" customHeight="1" x14ac:dyDescent="0.35">
      <c r="B16" s="54"/>
      <c r="C16" s="55"/>
      <c r="D16" s="55"/>
      <c r="E16" s="55"/>
      <c r="F16" s="55"/>
      <c r="G16" s="16" t="s">
        <v>41</v>
      </c>
      <c r="H16" s="20">
        <f>SUM(H4:H15)</f>
        <v>12152700</v>
      </c>
      <c r="I16" s="54"/>
      <c r="J16" s="55"/>
      <c r="K16" s="55"/>
      <c r="L16" s="55"/>
      <c r="M16" s="55"/>
      <c r="N16" s="55"/>
      <c r="O16" s="55"/>
      <c r="P16" s="55"/>
      <c r="Q16" s="55"/>
      <c r="R16" s="55"/>
      <c r="S16" s="56"/>
      <c r="T16" s="2">
        <f>SUM(T4:T15)</f>
        <v>86220752.5</v>
      </c>
    </row>
  </sheetData>
  <mergeCells count="3">
    <mergeCell ref="B2:T2"/>
    <mergeCell ref="I16:S16"/>
    <mergeCell ref="B16:F16"/>
  </mergeCells>
  <pageMargins left="0" right="0" top="0" bottom="0" header="0" footer="0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6"/>
  <sheetViews>
    <sheetView topLeftCell="E1" workbookViewId="0">
      <selection activeCell="M24" sqref="M24"/>
    </sheetView>
  </sheetViews>
  <sheetFormatPr defaultRowHeight="14.5" x14ac:dyDescent="0.35"/>
  <cols>
    <col min="1" max="1" width="3.26953125" customWidth="1"/>
    <col min="2" max="2" width="4.81640625" bestFit="1" customWidth="1"/>
    <col min="3" max="3" width="14" customWidth="1"/>
    <col min="4" max="4" width="10.6328125" customWidth="1"/>
    <col min="5" max="5" width="10.1796875" customWidth="1"/>
    <col min="6" max="6" width="11.6328125" customWidth="1"/>
    <col min="7" max="7" width="12.26953125" customWidth="1"/>
    <col min="8" max="8" width="16.1796875" customWidth="1"/>
    <col min="9" max="9" width="16.1796875" bestFit="1" customWidth="1"/>
    <col min="10" max="10" width="8.6328125" customWidth="1"/>
    <col min="11" max="11" width="8.7265625" customWidth="1"/>
    <col min="12" max="12" width="10" bestFit="1" customWidth="1"/>
    <col min="13" max="13" width="11.81640625" customWidth="1"/>
    <col min="14" max="14" width="12.81640625" bestFit="1" customWidth="1"/>
    <col min="15" max="15" width="7.7265625" bestFit="1" customWidth="1"/>
    <col min="16" max="16" width="10.36328125" bestFit="1" customWidth="1"/>
    <col min="17" max="17" width="9" bestFit="1" customWidth="1"/>
    <col min="18" max="18" width="8.81640625" bestFit="1" customWidth="1"/>
    <col min="19" max="19" width="10" bestFit="1" customWidth="1"/>
    <col min="20" max="20" width="17.7265625" customWidth="1"/>
  </cols>
  <sheetData>
    <row r="2" spans="2:20" ht="25" x14ac:dyDescent="0.35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46.5" customHeight="1" x14ac:dyDescent="0.3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35">
      <c r="B4" s="10">
        <v>1</v>
      </c>
      <c r="C4" s="16" t="s">
        <v>19</v>
      </c>
      <c r="D4" s="4">
        <v>27870.3</v>
      </c>
      <c r="E4" s="4">
        <v>29082.2</v>
      </c>
      <c r="F4" s="4">
        <f t="shared" ref="F4:F15" si="0">E4-D4</f>
        <v>1211.9000000000015</v>
      </c>
      <c r="G4" s="5">
        <v>1210.4000000000001</v>
      </c>
      <c r="H4" s="6">
        <f>G4*1000</f>
        <v>1210400</v>
      </c>
      <c r="I4" s="4">
        <f>F4*1000</f>
        <v>1211900.0000000014</v>
      </c>
      <c r="J4" s="4">
        <v>2500</v>
      </c>
      <c r="K4" s="7">
        <v>2218.8000000000002</v>
      </c>
      <c r="L4" s="4">
        <v>1053930</v>
      </c>
      <c r="M4" s="4">
        <v>7089615</v>
      </c>
      <c r="N4" s="4">
        <v>0</v>
      </c>
      <c r="O4" s="4">
        <v>31200</v>
      </c>
      <c r="P4" s="4">
        <v>72714</v>
      </c>
      <c r="Q4" s="4">
        <v>2813</v>
      </c>
      <c r="R4" s="4">
        <v>0</v>
      </c>
      <c r="S4" s="4">
        <v>0</v>
      </c>
      <c r="T4" s="8">
        <f t="shared" ref="T4:T8" si="1">L4+M4-N4+O4+P4+Q4-R4+S4</f>
        <v>8250272</v>
      </c>
    </row>
    <row r="5" spans="2:20" ht="24.75" customHeight="1" x14ac:dyDescent="0.35">
      <c r="B5" s="10">
        <v>2</v>
      </c>
      <c r="C5" s="16" t="s">
        <v>20</v>
      </c>
      <c r="D5" s="4">
        <v>29082.2</v>
      </c>
      <c r="E5" s="4">
        <v>30285.7</v>
      </c>
      <c r="F5" s="4">
        <f t="shared" si="0"/>
        <v>1203.5</v>
      </c>
      <c r="G5" s="5">
        <v>1202.8</v>
      </c>
      <c r="H5" s="6">
        <f t="shared" ref="H5:H15" si="2">G5*1000</f>
        <v>1202800</v>
      </c>
      <c r="I5" s="4">
        <f t="shared" ref="I5:I15" si="3">F5*1000</f>
        <v>1203500</v>
      </c>
      <c r="J5" s="4">
        <v>2500</v>
      </c>
      <c r="K5" s="7">
        <v>2299.4</v>
      </c>
      <c r="L5" s="4">
        <v>1092215</v>
      </c>
      <c r="M5" s="4">
        <v>7040475</v>
      </c>
      <c r="N5" s="4">
        <v>0</v>
      </c>
      <c r="O5" s="4">
        <v>8400</v>
      </c>
      <c r="P5" s="4">
        <v>72210</v>
      </c>
      <c r="Q5" s="4">
        <v>2813</v>
      </c>
      <c r="R5" s="4">
        <v>0</v>
      </c>
      <c r="S5" s="4">
        <v>0</v>
      </c>
      <c r="T5" s="8">
        <f>L5+M5+N5+P5+Q5-R5+S5-O5</f>
        <v>8199313</v>
      </c>
    </row>
    <row r="6" spans="2:20" ht="24.75" customHeight="1" x14ac:dyDescent="0.35">
      <c r="B6" s="10">
        <v>3</v>
      </c>
      <c r="C6" s="16" t="s">
        <v>7</v>
      </c>
      <c r="D6" s="4">
        <v>30285.7</v>
      </c>
      <c r="E6" s="4">
        <v>31697.3</v>
      </c>
      <c r="F6" s="4">
        <f t="shared" si="0"/>
        <v>1411.5999999999985</v>
      </c>
      <c r="G6" s="5">
        <v>1400.3</v>
      </c>
      <c r="H6" s="6">
        <f t="shared" si="2"/>
        <v>1400300</v>
      </c>
      <c r="I6" s="4">
        <f t="shared" si="3"/>
        <v>1411599.9999999986</v>
      </c>
      <c r="J6" s="4">
        <v>2500</v>
      </c>
      <c r="K6" s="7">
        <v>2462.8000000000002</v>
      </c>
      <c r="L6" s="4">
        <v>1169830</v>
      </c>
      <c r="M6" s="4">
        <v>8257860</v>
      </c>
      <c r="N6" s="4">
        <v>0</v>
      </c>
      <c r="O6" s="4">
        <v>16800</v>
      </c>
      <c r="P6" s="4">
        <v>84696</v>
      </c>
      <c r="Q6" s="4">
        <v>2813</v>
      </c>
      <c r="R6" s="4">
        <v>0</v>
      </c>
      <c r="S6" s="4">
        <v>0</v>
      </c>
      <c r="T6" s="8">
        <f t="shared" si="1"/>
        <v>9531999</v>
      </c>
    </row>
    <row r="7" spans="2:20" ht="24.75" customHeight="1" x14ac:dyDescent="0.35">
      <c r="B7" s="10">
        <v>4</v>
      </c>
      <c r="C7" s="16" t="s">
        <v>4</v>
      </c>
      <c r="D7" s="4">
        <v>31697.3</v>
      </c>
      <c r="E7" s="4">
        <v>33084.1</v>
      </c>
      <c r="F7" s="4">
        <f t="shared" si="0"/>
        <v>1386.7999999999993</v>
      </c>
      <c r="G7" s="5">
        <v>1378.7</v>
      </c>
      <c r="H7" s="6">
        <f t="shared" si="2"/>
        <v>1378700</v>
      </c>
      <c r="I7" s="4">
        <f t="shared" si="3"/>
        <v>1386799.9999999993</v>
      </c>
      <c r="J7" s="4">
        <v>2500</v>
      </c>
      <c r="K7" s="7">
        <v>2497.9</v>
      </c>
      <c r="L7" s="6">
        <v>1186502.5</v>
      </c>
      <c r="M7" s="4">
        <v>8112780</v>
      </c>
      <c r="N7" s="4">
        <v>0</v>
      </c>
      <c r="O7" s="4">
        <v>246075</v>
      </c>
      <c r="P7" s="4">
        <v>1386800</v>
      </c>
      <c r="Q7" s="4">
        <v>2813</v>
      </c>
      <c r="R7" s="4">
        <v>0</v>
      </c>
      <c r="S7" s="4">
        <v>0</v>
      </c>
      <c r="T7" s="9">
        <f t="shared" si="1"/>
        <v>10934970.5</v>
      </c>
    </row>
    <row r="8" spans="2:20" ht="24.75" customHeight="1" x14ac:dyDescent="0.35">
      <c r="B8" s="10">
        <v>5</v>
      </c>
      <c r="C8" s="16" t="s">
        <v>5</v>
      </c>
      <c r="D8" s="4">
        <v>33084.1</v>
      </c>
      <c r="E8" s="4">
        <v>34369.4</v>
      </c>
      <c r="F8" s="4">
        <f t="shared" si="0"/>
        <v>1285.3000000000029</v>
      </c>
      <c r="G8" s="3">
        <v>1272.5</v>
      </c>
      <c r="H8" s="6">
        <f t="shared" si="2"/>
        <v>1272500</v>
      </c>
      <c r="I8" s="4">
        <f t="shared" si="3"/>
        <v>1285300.0000000028</v>
      </c>
      <c r="J8" s="4">
        <v>2500</v>
      </c>
      <c r="K8" s="7">
        <v>2414.6</v>
      </c>
      <c r="L8" s="4">
        <v>1146935</v>
      </c>
      <c r="M8" s="4">
        <v>7519005</v>
      </c>
      <c r="N8" s="4">
        <v>0</v>
      </c>
      <c r="O8" s="4">
        <v>262575</v>
      </c>
      <c r="P8" s="4">
        <v>1285300</v>
      </c>
      <c r="Q8" s="4">
        <v>2813</v>
      </c>
      <c r="R8" s="4">
        <v>0</v>
      </c>
      <c r="S8" s="4">
        <v>0</v>
      </c>
      <c r="T8" s="8">
        <f t="shared" si="1"/>
        <v>10216628</v>
      </c>
    </row>
    <row r="9" spans="2:20" ht="24.75" customHeight="1" x14ac:dyDescent="0.35">
      <c r="B9" s="10">
        <v>6</v>
      </c>
      <c r="C9" s="16" t="s">
        <v>8</v>
      </c>
      <c r="D9" s="4">
        <v>34369.4</v>
      </c>
      <c r="E9" s="4">
        <v>35876.5</v>
      </c>
      <c r="F9" s="4">
        <f t="shared" si="0"/>
        <v>1507.0999999999985</v>
      </c>
      <c r="G9" s="5">
        <v>1501.5</v>
      </c>
      <c r="H9" s="6">
        <f t="shared" si="2"/>
        <v>1501500</v>
      </c>
      <c r="I9" s="4">
        <f t="shared" si="3"/>
        <v>1507099.9999999986</v>
      </c>
      <c r="J9" s="4">
        <v>2500</v>
      </c>
      <c r="K9" s="7">
        <v>2528.9</v>
      </c>
      <c r="L9" s="4">
        <f>1187500+27455</f>
        <v>1214955</v>
      </c>
      <c r="M9" s="4">
        <v>8816535</v>
      </c>
      <c r="N9" s="4">
        <v>0</v>
      </c>
      <c r="O9" s="4">
        <v>35300</v>
      </c>
      <c r="P9" s="4">
        <v>1507100</v>
      </c>
      <c r="Q9" s="4">
        <v>2813</v>
      </c>
      <c r="R9" s="4">
        <v>0</v>
      </c>
      <c r="S9" s="4">
        <v>0</v>
      </c>
      <c r="T9" s="8">
        <f>L9+M9-N9+O9+P9+Q9-R9+S9</f>
        <v>11576703</v>
      </c>
    </row>
    <row r="10" spans="2:20" ht="24.75" customHeight="1" x14ac:dyDescent="0.35">
      <c r="B10" s="10">
        <v>7</v>
      </c>
      <c r="C10" s="16" t="s">
        <v>9</v>
      </c>
      <c r="D10" s="4">
        <v>35876.5</v>
      </c>
      <c r="E10" s="4">
        <v>37435.699999999997</v>
      </c>
      <c r="F10" s="4">
        <f t="shared" si="0"/>
        <v>1559.1999999999971</v>
      </c>
      <c r="G10" s="5">
        <v>1546.1</v>
      </c>
      <c r="H10" s="6">
        <f t="shared" si="2"/>
        <v>1546100</v>
      </c>
      <c r="I10" s="4">
        <f t="shared" si="3"/>
        <v>1559199.9999999972</v>
      </c>
      <c r="J10" s="4">
        <v>2500</v>
      </c>
      <c r="K10" s="7">
        <v>2512.6</v>
      </c>
      <c r="L10" s="4">
        <f>1187500+11970</f>
        <v>1199470</v>
      </c>
      <c r="M10" s="4">
        <v>9121320</v>
      </c>
      <c r="N10" s="4">
        <v>0</v>
      </c>
      <c r="O10" s="4">
        <v>34400</v>
      </c>
      <c r="P10" s="4">
        <v>1559200</v>
      </c>
      <c r="Q10" s="4">
        <v>2813</v>
      </c>
      <c r="R10" s="4">
        <v>0</v>
      </c>
      <c r="S10" s="4">
        <v>131.9</v>
      </c>
      <c r="T10" s="9">
        <f t="shared" ref="T10:T15" si="4">L10+M10-N10+O10+P10+Q10-R10+S10</f>
        <v>11917334.9</v>
      </c>
    </row>
    <row r="11" spans="2:20" ht="24.75" customHeight="1" x14ac:dyDescent="0.35">
      <c r="B11" s="10">
        <v>8</v>
      </c>
      <c r="C11" s="16" t="s">
        <v>10</v>
      </c>
      <c r="D11" s="4">
        <v>0.95</v>
      </c>
      <c r="E11" s="4">
        <v>388.47</v>
      </c>
      <c r="F11" s="4">
        <f t="shared" si="0"/>
        <v>387.52000000000004</v>
      </c>
      <c r="G11" s="5">
        <v>384.61</v>
      </c>
      <c r="H11" s="6">
        <f t="shared" si="2"/>
        <v>384610</v>
      </c>
      <c r="I11" s="4">
        <f t="shared" si="3"/>
        <v>387520.00000000006</v>
      </c>
      <c r="J11" s="4">
        <v>2500</v>
      </c>
      <c r="K11" s="7">
        <v>2464</v>
      </c>
      <c r="L11" s="4">
        <v>1170400</v>
      </c>
      <c r="M11" s="4">
        <v>9035442</v>
      </c>
      <c r="N11" s="4">
        <v>0</v>
      </c>
      <c r="O11" s="4">
        <v>18390</v>
      </c>
      <c r="P11" s="4">
        <v>1544520</v>
      </c>
      <c r="Q11" s="4">
        <v>2813</v>
      </c>
      <c r="R11" s="4">
        <v>0</v>
      </c>
      <c r="S11" s="4">
        <v>132</v>
      </c>
      <c r="T11" s="8">
        <f t="shared" si="4"/>
        <v>11771697</v>
      </c>
    </row>
    <row r="12" spans="2:20" ht="24.75" customHeight="1" x14ac:dyDescent="0.35">
      <c r="B12" s="10">
        <v>9</v>
      </c>
      <c r="C12" s="16" t="s">
        <v>11</v>
      </c>
      <c r="D12" s="4">
        <v>388.47</v>
      </c>
      <c r="E12" s="4">
        <v>1708.56</v>
      </c>
      <c r="F12" s="4">
        <f t="shared" si="0"/>
        <v>1320.09</v>
      </c>
      <c r="G12" s="5">
        <v>1307.45</v>
      </c>
      <c r="H12" s="6">
        <f t="shared" si="2"/>
        <v>1307450</v>
      </c>
      <c r="I12" s="4">
        <f t="shared" si="3"/>
        <v>1320090</v>
      </c>
      <c r="J12" s="4">
        <v>2500</v>
      </c>
      <c r="K12" s="7">
        <v>2520</v>
      </c>
      <c r="L12" s="4">
        <v>1206500</v>
      </c>
      <c r="M12" s="4">
        <v>7722514.7999999998</v>
      </c>
      <c r="N12" s="4">
        <v>0</v>
      </c>
      <c r="O12" s="4">
        <v>224133</v>
      </c>
      <c r="P12" s="4">
        <v>1320088</v>
      </c>
      <c r="Q12" s="4">
        <v>2813</v>
      </c>
      <c r="R12" s="4">
        <v>0</v>
      </c>
      <c r="S12" s="4">
        <v>132.19999999999999</v>
      </c>
      <c r="T12" s="8">
        <f t="shared" si="4"/>
        <v>10476181</v>
      </c>
    </row>
    <row r="13" spans="2:20" ht="24.75" customHeight="1" x14ac:dyDescent="0.35">
      <c r="B13" s="10">
        <v>10</v>
      </c>
      <c r="C13" s="16" t="s">
        <v>30</v>
      </c>
      <c r="D13" s="4">
        <v>1708.56</v>
      </c>
      <c r="E13" s="4">
        <v>3105.15</v>
      </c>
      <c r="F13" s="4">
        <f t="shared" si="0"/>
        <v>1396.5900000000001</v>
      </c>
      <c r="G13" s="5">
        <v>1379.19</v>
      </c>
      <c r="H13" s="6">
        <f t="shared" si="2"/>
        <v>1379190</v>
      </c>
      <c r="I13" s="4">
        <f t="shared" si="3"/>
        <v>1396590.0000000002</v>
      </c>
      <c r="J13" s="4">
        <v>2500</v>
      </c>
      <c r="K13" s="7">
        <v>2472</v>
      </c>
      <c r="L13" s="4">
        <v>1174200</v>
      </c>
      <c r="M13" s="4">
        <v>8170074.9000000004</v>
      </c>
      <c r="N13" s="4">
        <v>0</v>
      </c>
      <c r="O13" s="4">
        <v>222536</v>
      </c>
      <c r="P13" s="4">
        <v>1396594</v>
      </c>
      <c r="Q13" s="4">
        <v>2813</v>
      </c>
      <c r="R13" s="4">
        <v>0</v>
      </c>
      <c r="S13" s="4">
        <v>132.1</v>
      </c>
      <c r="T13" s="8">
        <f t="shared" si="4"/>
        <v>10966350</v>
      </c>
    </row>
    <row r="14" spans="2:20" ht="24.75" customHeight="1" x14ac:dyDescent="0.35">
      <c r="B14" s="10">
        <v>11</v>
      </c>
      <c r="C14" s="16" t="s">
        <v>13</v>
      </c>
      <c r="D14" s="4">
        <v>3105.15</v>
      </c>
      <c r="E14" s="4">
        <v>4569.07</v>
      </c>
      <c r="F14" s="4">
        <f t="shared" si="0"/>
        <v>1463.9199999999996</v>
      </c>
      <c r="G14" s="5">
        <v>1456.35</v>
      </c>
      <c r="H14" s="6">
        <f t="shared" si="2"/>
        <v>1456350</v>
      </c>
      <c r="I14" s="4">
        <f t="shared" si="3"/>
        <v>1463919.9999999995</v>
      </c>
      <c r="J14" s="4">
        <v>2500</v>
      </c>
      <c r="K14" s="7">
        <v>2524</v>
      </c>
      <c r="L14" s="4">
        <v>3584762</v>
      </c>
      <c r="M14" s="4">
        <v>8563932</v>
      </c>
      <c r="N14" s="4">
        <v>0</v>
      </c>
      <c r="O14" s="4">
        <v>-1790</v>
      </c>
      <c r="P14" s="4">
        <v>1463920</v>
      </c>
      <c r="Q14" s="4">
        <v>2813</v>
      </c>
      <c r="R14" s="4">
        <v>0</v>
      </c>
      <c r="S14" s="4">
        <v>132</v>
      </c>
      <c r="T14" s="8">
        <f t="shared" si="4"/>
        <v>13613769</v>
      </c>
    </row>
    <row r="15" spans="2:20" ht="24.75" customHeight="1" x14ac:dyDescent="0.35">
      <c r="B15" s="10">
        <v>12</v>
      </c>
      <c r="C15" s="16" t="s">
        <v>31</v>
      </c>
      <c r="D15" s="4">
        <v>4569.07</v>
      </c>
      <c r="E15" s="4">
        <v>6057.27</v>
      </c>
      <c r="F15" s="4">
        <f t="shared" si="0"/>
        <v>1488.2000000000007</v>
      </c>
      <c r="G15" s="5">
        <v>1480.6</v>
      </c>
      <c r="H15" s="6">
        <f t="shared" si="2"/>
        <v>1480600</v>
      </c>
      <c r="I15" s="4">
        <f t="shared" si="3"/>
        <v>1488200.0000000007</v>
      </c>
      <c r="J15" s="4">
        <v>2500</v>
      </c>
      <c r="K15" s="7">
        <v>2496</v>
      </c>
      <c r="L15" s="4">
        <v>1185600</v>
      </c>
      <c r="M15" s="4">
        <v>8705970</v>
      </c>
      <c r="N15" s="4">
        <v>0</v>
      </c>
      <c r="O15" s="4">
        <v>2498</v>
      </c>
      <c r="P15" s="4">
        <v>1488200</v>
      </c>
      <c r="Q15" s="4">
        <v>2813</v>
      </c>
      <c r="R15" s="4">
        <v>0</v>
      </c>
      <c r="S15" s="4">
        <v>132</v>
      </c>
      <c r="T15" s="8">
        <f t="shared" si="4"/>
        <v>11385213</v>
      </c>
    </row>
    <row r="16" spans="2:20" ht="26.25" customHeight="1" x14ac:dyDescent="0.35">
      <c r="B16" s="54"/>
      <c r="C16" s="55"/>
      <c r="D16" s="55"/>
      <c r="E16" s="55"/>
      <c r="F16" s="55"/>
      <c r="G16" s="16" t="s">
        <v>42</v>
      </c>
      <c r="H16" s="13">
        <f>SUM(H4:H15)</f>
        <v>15520500</v>
      </c>
      <c r="I16" s="54"/>
      <c r="J16" s="55"/>
      <c r="K16" s="55"/>
      <c r="L16" s="55"/>
      <c r="M16" s="55"/>
      <c r="N16" s="55"/>
      <c r="O16" s="55"/>
      <c r="P16" s="55"/>
      <c r="Q16" s="55"/>
      <c r="R16" s="55"/>
      <c r="S16" s="56"/>
      <c r="T16" s="1">
        <f>SUM(T4:T15)</f>
        <v>128840430.40000001</v>
      </c>
    </row>
  </sheetData>
  <mergeCells count="3">
    <mergeCell ref="B2:T2"/>
    <mergeCell ref="I16:S16"/>
    <mergeCell ref="B16:F16"/>
  </mergeCells>
  <pageMargins left="0" right="0" top="0" bottom="0" header="0" footer="0"/>
  <pageSetup paperSize="9" scale="6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6B94-011F-4EB0-B400-7E7B622B0FBF}">
  <sheetPr>
    <pageSetUpPr fitToPage="1"/>
  </sheetPr>
  <dimension ref="B2:T16"/>
  <sheetViews>
    <sheetView topLeftCell="F1" zoomScaleNormal="100" workbookViewId="0">
      <selection activeCell="F13" sqref="A13:XFD13"/>
    </sheetView>
  </sheetViews>
  <sheetFormatPr defaultRowHeight="14.5" x14ac:dyDescent="0.35"/>
  <cols>
    <col min="1" max="1" width="3.26953125" customWidth="1"/>
    <col min="2" max="2" width="4.81640625" bestFit="1" customWidth="1"/>
    <col min="3" max="3" width="14" customWidth="1"/>
    <col min="4" max="4" width="10.6328125" customWidth="1"/>
    <col min="5" max="5" width="10.1796875" customWidth="1"/>
    <col min="6" max="6" width="11.6328125" customWidth="1"/>
    <col min="7" max="7" width="12.26953125" customWidth="1"/>
    <col min="8" max="8" width="16.1796875" customWidth="1"/>
    <col min="9" max="9" width="16.1796875" bestFit="1" customWidth="1"/>
    <col min="10" max="10" width="8.6328125" customWidth="1"/>
    <col min="11" max="11" width="8.7265625" customWidth="1"/>
    <col min="12" max="12" width="10" bestFit="1" customWidth="1"/>
    <col min="13" max="13" width="11.81640625" customWidth="1"/>
    <col min="14" max="14" width="12.81640625" bestFit="1" customWidth="1"/>
    <col min="15" max="15" width="7.7265625" bestFit="1" customWidth="1"/>
    <col min="16" max="16" width="10.36328125" bestFit="1" customWidth="1"/>
    <col min="17" max="17" width="9" bestFit="1" customWidth="1"/>
    <col min="18" max="18" width="8.81640625" bestFit="1" customWidth="1"/>
    <col min="19" max="19" width="10" bestFit="1" customWidth="1"/>
    <col min="20" max="20" width="20.7265625" customWidth="1"/>
  </cols>
  <sheetData>
    <row r="2" spans="2:20" ht="25" x14ac:dyDescent="0.35">
      <c r="B2" s="50" t="s">
        <v>43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46.5" customHeight="1" x14ac:dyDescent="0.3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35">
      <c r="B4" s="10">
        <v>1</v>
      </c>
      <c r="C4" s="16" t="s">
        <v>19</v>
      </c>
      <c r="D4" s="22">
        <v>6057.27</v>
      </c>
      <c r="E4" s="22">
        <v>7445.17</v>
      </c>
      <c r="F4" s="4">
        <f t="shared" ref="F4:F15" si="0">E4-D4</f>
        <v>1387.8999999999996</v>
      </c>
      <c r="G4" s="5">
        <v>1373.81</v>
      </c>
      <c r="H4" s="6">
        <f>G4*1000</f>
        <v>1373810</v>
      </c>
      <c r="I4" s="4">
        <f>F4*1000</f>
        <v>1387899.9999999995</v>
      </c>
      <c r="J4" s="22">
        <v>2500</v>
      </c>
      <c r="K4" s="23">
        <v>2428</v>
      </c>
      <c r="L4" s="22">
        <v>1153300</v>
      </c>
      <c r="M4" s="24">
        <v>8119191.5999999996</v>
      </c>
      <c r="N4" s="22">
        <v>0</v>
      </c>
      <c r="O4" s="22">
        <v>-6311</v>
      </c>
      <c r="P4" s="22">
        <v>1387896</v>
      </c>
      <c r="Q4" s="22">
        <v>2813</v>
      </c>
      <c r="R4" s="4">
        <v>0</v>
      </c>
      <c r="S4" s="22">
        <v>132.4</v>
      </c>
      <c r="T4" s="8">
        <f t="shared" ref="T4:T15" si="1">L4+M4-N4+O4+P4+Q4-R4+S4</f>
        <v>10657022</v>
      </c>
    </row>
    <row r="5" spans="2:20" ht="24.75" customHeight="1" x14ac:dyDescent="0.35">
      <c r="B5" s="10">
        <v>2</v>
      </c>
      <c r="C5" s="16" t="s">
        <v>20</v>
      </c>
      <c r="D5" s="22">
        <v>7445.17</v>
      </c>
      <c r="E5" s="22">
        <v>8729.25</v>
      </c>
      <c r="F5" s="4">
        <f t="shared" si="0"/>
        <v>1284.08</v>
      </c>
      <c r="G5" s="5">
        <v>1278.9000000000001</v>
      </c>
      <c r="H5" s="6">
        <f t="shared" ref="H5:H15" si="2">G5*1000</f>
        <v>1278900</v>
      </c>
      <c r="I5" s="4">
        <f t="shared" ref="I5:I15" si="3">F5*1000</f>
        <v>1284080</v>
      </c>
      <c r="J5" s="22">
        <v>2500</v>
      </c>
      <c r="K5" s="23">
        <v>2364</v>
      </c>
      <c r="L5" s="22">
        <v>1122900</v>
      </c>
      <c r="M5" s="25">
        <v>7511868</v>
      </c>
      <c r="N5" s="22">
        <v>0</v>
      </c>
      <c r="O5" s="26">
        <v>204555</v>
      </c>
      <c r="P5" s="22">
        <v>1284080</v>
      </c>
      <c r="Q5" s="22">
        <v>2813</v>
      </c>
      <c r="R5" s="4">
        <v>0</v>
      </c>
      <c r="S5" s="22">
        <v>132</v>
      </c>
      <c r="T5" s="8">
        <f t="shared" si="1"/>
        <v>10126348</v>
      </c>
    </row>
    <row r="6" spans="2:20" ht="24.75" customHeight="1" x14ac:dyDescent="0.35">
      <c r="B6" s="10">
        <v>3</v>
      </c>
      <c r="C6" s="16" t="s">
        <v>7</v>
      </c>
      <c r="D6" s="22">
        <v>8729.25</v>
      </c>
      <c r="E6" s="22">
        <v>10242.75</v>
      </c>
      <c r="F6" s="4">
        <f t="shared" si="0"/>
        <v>1513.5</v>
      </c>
      <c r="G6" s="5">
        <v>1500.72</v>
      </c>
      <c r="H6" s="6">
        <f t="shared" si="2"/>
        <v>1500720</v>
      </c>
      <c r="I6" s="4">
        <f t="shared" si="3"/>
        <v>1513500</v>
      </c>
      <c r="J6" s="22">
        <v>2500</v>
      </c>
      <c r="K6" s="23">
        <v>2444</v>
      </c>
      <c r="L6" s="22">
        <v>1160900</v>
      </c>
      <c r="M6" s="22">
        <v>8854004.25</v>
      </c>
      <c r="N6" s="22">
        <v>0</v>
      </c>
      <c r="O6" s="22">
        <v>229257</v>
      </c>
      <c r="P6" s="22">
        <v>1529841.54</v>
      </c>
      <c r="Q6" s="22">
        <v>2813</v>
      </c>
      <c r="R6" s="4">
        <v>0</v>
      </c>
      <c r="S6" s="22">
        <v>132.21</v>
      </c>
      <c r="T6" s="8">
        <f t="shared" si="1"/>
        <v>11776948</v>
      </c>
    </row>
    <row r="7" spans="2:20" ht="24.75" customHeight="1" x14ac:dyDescent="0.35">
      <c r="B7" s="10">
        <v>4</v>
      </c>
      <c r="C7" s="16" t="s">
        <v>4</v>
      </c>
      <c r="D7" s="22">
        <v>10242.75</v>
      </c>
      <c r="E7" s="22">
        <v>11744.47</v>
      </c>
      <c r="F7" s="4">
        <f t="shared" si="0"/>
        <v>1501.7199999999993</v>
      </c>
      <c r="G7" s="5">
        <v>1487.85</v>
      </c>
      <c r="H7" s="6">
        <f t="shared" si="2"/>
        <v>1487850</v>
      </c>
      <c r="I7" s="4">
        <f t="shared" si="3"/>
        <v>1501719.9999999993</v>
      </c>
      <c r="J7" s="22">
        <v>2500</v>
      </c>
      <c r="K7" s="23">
        <v>2512</v>
      </c>
      <c r="L7" s="22">
        <v>1198900</v>
      </c>
      <c r="M7" s="22">
        <v>8785056.1500000004</v>
      </c>
      <c r="N7" s="22">
        <v>963225</v>
      </c>
      <c r="O7" s="22">
        <v>239921</v>
      </c>
      <c r="P7" s="22">
        <v>1727602.83</v>
      </c>
      <c r="Q7" s="22">
        <v>2813</v>
      </c>
      <c r="R7" s="4">
        <v>0</v>
      </c>
      <c r="S7" s="22">
        <v>132.02000000000001</v>
      </c>
      <c r="T7" s="8">
        <f t="shared" si="1"/>
        <v>10991200</v>
      </c>
    </row>
    <row r="8" spans="2:20" ht="24.75" customHeight="1" x14ac:dyDescent="0.35">
      <c r="B8" s="10">
        <v>5</v>
      </c>
      <c r="C8" s="16" t="s">
        <v>5</v>
      </c>
      <c r="D8" s="22">
        <v>11744.47</v>
      </c>
      <c r="E8" s="22">
        <v>12924.12</v>
      </c>
      <c r="F8" s="4">
        <f t="shared" si="0"/>
        <v>1179.6500000000015</v>
      </c>
      <c r="G8" s="3">
        <v>1167.73</v>
      </c>
      <c r="H8" s="6">
        <f t="shared" si="2"/>
        <v>1167730</v>
      </c>
      <c r="I8" s="4">
        <f t="shared" si="3"/>
        <v>1179650.0000000014</v>
      </c>
      <c r="J8" s="22">
        <v>2500</v>
      </c>
      <c r="K8" s="23">
        <v>2472</v>
      </c>
      <c r="L8" s="22">
        <v>1174200</v>
      </c>
      <c r="M8" s="24">
        <v>6900917.4000000004</v>
      </c>
      <c r="N8" s="22">
        <v>0</v>
      </c>
      <c r="O8" s="22">
        <v>183414</v>
      </c>
      <c r="P8" s="22">
        <v>1970615.38</v>
      </c>
      <c r="Q8" s="22">
        <v>2813</v>
      </c>
      <c r="R8" s="4">
        <v>0</v>
      </c>
      <c r="S8" s="22">
        <v>132.22</v>
      </c>
      <c r="T8" s="8">
        <f t="shared" si="1"/>
        <v>10232092.000000002</v>
      </c>
    </row>
    <row r="9" spans="2:20" ht="24.75" customHeight="1" x14ac:dyDescent="0.35">
      <c r="B9" s="10">
        <v>6</v>
      </c>
      <c r="C9" s="16" t="s">
        <v>8</v>
      </c>
      <c r="D9" s="22">
        <v>12924.12</v>
      </c>
      <c r="E9" s="22">
        <v>14188.65</v>
      </c>
      <c r="F9" s="4">
        <f t="shared" si="0"/>
        <v>1264.5299999999988</v>
      </c>
      <c r="G9" s="5">
        <v>1252.03</v>
      </c>
      <c r="H9" s="6">
        <f t="shared" si="2"/>
        <v>1252030</v>
      </c>
      <c r="I9" s="4">
        <f t="shared" si="3"/>
        <v>1264529.9999999988</v>
      </c>
      <c r="J9" s="22">
        <v>2500</v>
      </c>
      <c r="K9" s="23">
        <v>2296</v>
      </c>
      <c r="L9" s="22">
        <v>1090600</v>
      </c>
      <c r="M9" s="24">
        <v>7397535.5999999996</v>
      </c>
      <c r="N9" s="22">
        <v>0</v>
      </c>
      <c r="O9" s="22">
        <v>-4512</v>
      </c>
      <c r="P9" s="22">
        <v>1964375.11</v>
      </c>
      <c r="Q9" s="22">
        <v>2813</v>
      </c>
      <c r="R9" s="4">
        <v>0</v>
      </c>
      <c r="S9" s="22">
        <v>132.29</v>
      </c>
      <c r="T9" s="8">
        <f t="shared" si="1"/>
        <v>10450943.999999998</v>
      </c>
    </row>
    <row r="10" spans="2:20" ht="24.75" customHeight="1" x14ac:dyDescent="0.35">
      <c r="B10" s="10">
        <v>7</v>
      </c>
      <c r="C10" s="16" t="s">
        <v>9</v>
      </c>
      <c r="D10" s="22">
        <v>14188.65</v>
      </c>
      <c r="E10" s="22">
        <v>15592.68</v>
      </c>
      <c r="F10" s="4">
        <f t="shared" si="0"/>
        <v>1404.0300000000007</v>
      </c>
      <c r="G10" s="5">
        <v>1393.91</v>
      </c>
      <c r="H10" s="6">
        <f t="shared" si="2"/>
        <v>1393910</v>
      </c>
      <c r="I10" s="4">
        <f t="shared" si="3"/>
        <v>1404030.0000000007</v>
      </c>
      <c r="J10" s="22">
        <v>2500</v>
      </c>
      <c r="K10" s="23">
        <v>2380</v>
      </c>
      <c r="L10" s="22">
        <v>1130500</v>
      </c>
      <c r="M10" s="24">
        <v>8213552.0999999996</v>
      </c>
      <c r="N10" s="22">
        <v>0</v>
      </c>
      <c r="O10" s="22">
        <v>-6141</v>
      </c>
      <c r="P10" s="22">
        <v>2489779.7000000002</v>
      </c>
      <c r="Q10" s="22">
        <v>2813</v>
      </c>
      <c r="R10" s="4">
        <v>0</v>
      </c>
      <c r="S10" s="22">
        <v>132.19999999999999</v>
      </c>
      <c r="T10" s="8">
        <f t="shared" si="1"/>
        <v>11830636</v>
      </c>
    </row>
    <row r="11" spans="2:20" ht="24.75" customHeight="1" x14ac:dyDescent="0.35">
      <c r="B11" s="10">
        <v>8</v>
      </c>
      <c r="C11" s="16" t="s">
        <v>10</v>
      </c>
      <c r="D11" s="22">
        <v>15592.68</v>
      </c>
      <c r="E11" s="22">
        <v>16814.23</v>
      </c>
      <c r="F11" s="4">
        <f t="shared" si="0"/>
        <v>1221.5499999999993</v>
      </c>
      <c r="G11" s="5">
        <v>1213.07</v>
      </c>
      <c r="H11" s="6">
        <f t="shared" si="2"/>
        <v>1213070</v>
      </c>
      <c r="I11" s="4">
        <f t="shared" si="3"/>
        <v>1221549.9999999993</v>
      </c>
      <c r="J11" s="22">
        <v>2500</v>
      </c>
      <c r="K11" s="23">
        <v>2376</v>
      </c>
      <c r="L11" s="22">
        <v>1128600</v>
      </c>
      <c r="M11" s="24">
        <v>7146079.2000000002</v>
      </c>
      <c r="N11" s="22">
        <v>0</v>
      </c>
      <c r="O11" s="22">
        <v>-13870</v>
      </c>
      <c r="P11" s="22">
        <v>2512624.65</v>
      </c>
      <c r="Q11" s="22">
        <v>2813</v>
      </c>
      <c r="R11" s="4">
        <v>0</v>
      </c>
      <c r="S11" s="22">
        <v>132.15</v>
      </c>
      <c r="T11" s="8">
        <f t="shared" si="1"/>
        <v>10776379</v>
      </c>
    </row>
    <row r="12" spans="2:20" ht="24.75" customHeight="1" x14ac:dyDescent="0.35">
      <c r="B12" s="10">
        <v>9</v>
      </c>
      <c r="C12" s="16" t="s">
        <v>11</v>
      </c>
      <c r="D12" s="22">
        <v>16814.23</v>
      </c>
      <c r="E12" s="22">
        <v>17955.73</v>
      </c>
      <c r="F12" s="4">
        <f t="shared" si="0"/>
        <v>1141.5</v>
      </c>
      <c r="G12" s="5">
        <v>1134.6500000000001</v>
      </c>
      <c r="H12" s="6">
        <f t="shared" si="2"/>
        <v>1134650</v>
      </c>
      <c r="I12" s="4">
        <f t="shared" si="3"/>
        <v>1141500</v>
      </c>
      <c r="J12" s="22">
        <v>2500</v>
      </c>
      <c r="K12" s="23">
        <v>2244</v>
      </c>
      <c r="L12" s="22">
        <v>1065900</v>
      </c>
      <c r="M12" s="24">
        <v>6677798.4000000004</v>
      </c>
      <c r="N12" s="22">
        <v>0</v>
      </c>
      <c r="O12" s="22">
        <v>185850</v>
      </c>
      <c r="P12" s="22">
        <v>2309313.41</v>
      </c>
      <c r="Q12" s="22">
        <v>2813</v>
      </c>
      <c r="R12" s="4">
        <v>0</v>
      </c>
      <c r="S12" s="22">
        <v>132.19</v>
      </c>
      <c r="T12" s="8">
        <f t="shared" si="1"/>
        <v>10241807</v>
      </c>
    </row>
    <row r="13" spans="2:20" ht="24.75" customHeight="1" x14ac:dyDescent="0.35">
      <c r="B13" s="10">
        <v>10</v>
      </c>
      <c r="C13" s="16" t="s">
        <v>30</v>
      </c>
      <c r="D13" s="22">
        <v>17955.73</v>
      </c>
      <c r="E13" s="22">
        <v>19331.96</v>
      </c>
      <c r="F13" s="4">
        <f t="shared" si="0"/>
        <v>1376.2299999999996</v>
      </c>
      <c r="G13" s="5">
        <v>1364.65</v>
      </c>
      <c r="H13" s="6">
        <f t="shared" si="2"/>
        <v>1364650</v>
      </c>
      <c r="I13" s="4">
        <f t="shared" si="3"/>
        <v>1376229.9999999995</v>
      </c>
      <c r="J13" s="22">
        <v>2500</v>
      </c>
      <c r="K13" s="23">
        <v>2368</v>
      </c>
      <c r="L13" s="22">
        <v>1124800</v>
      </c>
      <c r="M13" s="24">
        <v>8050945.5</v>
      </c>
      <c r="N13" s="22">
        <v>0</v>
      </c>
      <c r="O13" s="22">
        <v>223185</v>
      </c>
      <c r="P13" s="22">
        <v>2507694.83</v>
      </c>
      <c r="Q13" s="22">
        <v>2813</v>
      </c>
      <c r="R13" s="4">
        <v>0</v>
      </c>
      <c r="S13" s="22">
        <v>131.66999999999999</v>
      </c>
      <c r="T13" s="8">
        <f t="shared" si="1"/>
        <v>11909570</v>
      </c>
    </row>
    <row r="14" spans="2:20" ht="24.75" customHeight="1" x14ac:dyDescent="0.35">
      <c r="B14" s="10">
        <v>11</v>
      </c>
      <c r="C14" s="16" t="s">
        <v>13</v>
      </c>
      <c r="D14" s="22">
        <v>19331.96</v>
      </c>
      <c r="E14" s="22">
        <v>20594.37</v>
      </c>
      <c r="F14" s="4">
        <f t="shared" si="0"/>
        <v>1262.4099999999999</v>
      </c>
      <c r="G14" s="5">
        <v>1252.21</v>
      </c>
      <c r="H14" s="6">
        <f t="shared" si="2"/>
        <v>1252210</v>
      </c>
      <c r="I14" s="4">
        <f t="shared" si="3"/>
        <v>1262409.9999999998</v>
      </c>
      <c r="J14" s="22">
        <v>2500</v>
      </c>
      <c r="K14" s="23">
        <v>2332</v>
      </c>
      <c r="L14" s="22">
        <v>1107700</v>
      </c>
      <c r="M14" s="24">
        <v>7385098.5</v>
      </c>
      <c r="N14" s="22">
        <v>0</v>
      </c>
      <c r="O14" s="22">
        <v>-3728</v>
      </c>
      <c r="P14" s="22">
        <v>2280549.44</v>
      </c>
      <c r="Q14" s="22">
        <v>2813</v>
      </c>
      <c r="R14" s="4">
        <v>0</v>
      </c>
      <c r="S14" s="22">
        <v>132.06</v>
      </c>
      <c r="T14" s="8">
        <f t="shared" si="1"/>
        <v>10772565</v>
      </c>
    </row>
    <row r="15" spans="2:20" ht="24.75" customHeight="1" x14ac:dyDescent="0.35">
      <c r="B15" s="10">
        <v>12</v>
      </c>
      <c r="C15" s="16" t="s">
        <v>31</v>
      </c>
      <c r="D15" s="22">
        <v>20594.37</v>
      </c>
      <c r="E15" s="22">
        <v>21571.74</v>
      </c>
      <c r="F15" s="4">
        <f t="shared" si="0"/>
        <v>977.37000000000262</v>
      </c>
      <c r="G15" s="5">
        <v>969.16</v>
      </c>
      <c r="H15" s="6">
        <f t="shared" si="2"/>
        <v>969160</v>
      </c>
      <c r="I15" s="4">
        <f t="shared" si="3"/>
        <v>977370.00000000256</v>
      </c>
      <c r="J15" s="22">
        <v>2500</v>
      </c>
      <c r="K15" s="23">
        <v>2172</v>
      </c>
      <c r="L15" s="22">
        <v>1031700</v>
      </c>
      <c r="M15" s="24">
        <v>5717591.0999999996</v>
      </c>
      <c r="N15" s="22">
        <v>0</v>
      </c>
      <c r="O15" s="22">
        <v>-2209</v>
      </c>
      <c r="P15" s="24">
        <v>1936297.8</v>
      </c>
      <c r="Q15" s="22">
        <v>2813</v>
      </c>
      <c r="R15" s="22">
        <v>0</v>
      </c>
      <c r="S15" s="22">
        <v>132.1</v>
      </c>
      <c r="T15" s="8">
        <f t="shared" si="1"/>
        <v>8686325</v>
      </c>
    </row>
    <row r="16" spans="2:20" ht="26.25" customHeight="1" x14ac:dyDescent="0.35">
      <c r="B16" s="54"/>
      <c r="C16" s="55"/>
      <c r="D16" s="55"/>
      <c r="E16" s="55"/>
      <c r="F16" s="55"/>
      <c r="G16" s="16" t="s">
        <v>42</v>
      </c>
      <c r="H16" s="13">
        <f>SUM(H4:H15)</f>
        <v>15388690</v>
      </c>
      <c r="I16" s="54"/>
      <c r="J16" s="55"/>
      <c r="K16" s="55"/>
      <c r="L16" s="55"/>
      <c r="M16" s="55"/>
      <c r="N16" s="55"/>
      <c r="O16" s="55"/>
      <c r="P16" s="55"/>
      <c r="Q16" s="55"/>
      <c r="R16" s="55"/>
      <c r="S16" s="56"/>
      <c r="T16" s="1">
        <f>SUM(T4:T15)</f>
        <v>128451836</v>
      </c>
    </row>
  </sheetData>
  <mergeCells count="3">
    <mergeCell ref="B2:T2"/>
    <mergeCell ref="B16:F16"/>
    <mergeCell ref="I16:S16"/>
  </mergeCells>
  <pageMargins left="0" right="0" top="0" bottom="0" header="0" footer="0"/>
  <pageSetup paperSize="9" scale="6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6FD2-F8A6-4455-89DF-9AF6F1A41E9E}">
  <sheetPr>
    <pageSetUpPr fitToPage="1"/>
  </sheetPr>
  <dimension ref="B1:T16"/>
  <sheetViews>
    <sheetView zoomScale="85" zoomScaleNormal="85" workbookViewId="0">
      <selection activeCell="H20" sqref="H20"/>
    </sheetView>
  </sheetViews>
  <sheetFormatPr defaultRowHeight="14.5" x14ac:dyDescent="0.35"/>
  <cols>
    <col min="1" max="1" width="3.26953125" customWidth="1"/>
    <col min="2" max="2" width="7.6328125" customWidth="1"/>
    <col min="3" max="3" width="14" customWidth="1"/>
    <col min="4" max="4" width="10.6328125" customWidth="1"/>
    <col min="5" max="5" width="10.26953125" customWidth="1"/>
    <col min="6" max="6" width="11.6328125" customWidth="1"/>
    <col min="7" max="7" width="12.7265625" customWidth="1"/>
    <col min="8" max="9" width="14.7265625" bestFit="1" customWidth="1"/>
    <col min="10" max="10" width="8.6328125" customWidth="1"/>
    <col min="11" max="11" width="8.7265625" customWidth="1"/>
    <col min="12" max="12" width="10" bestFit="1" customWidth="1"/>
    <col min="13" max="13" width="11.26953125" customWidth="1"/>
    <col min="14" max="14" width="12.26953125" customWidth="1"/>
    <col min="15" max="15" width="8.54296875" customWidth="1"/>
    <col min="16" max="16" width="10.36328125" customWidth="1"/>
    <col min="17" max="17" width="9.26953125" customWidth="1"/>
    <col min="18" max="18" width="8.7265625" customWidth="1"/>
    <col min="19" max="19" width="8.54296875" customWidth="1"/>
    <col min="20" max="20" width="20.6328125" bestFit="1" customWidth="1"/>
  </cols>
  <sheetData>
    <row r="1" spans="2:20" ht="15" thickBot="1" x14ac:dyDescent="0.4"/>
    <row r="2" spans="2:20" ht="25.5" thickBot="1" x14ac:dyDescent="0.4">
      <c r="B2" s="57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2:20" ht="52.5" x14ac:dyDescent="0.35">
      <c r="B3" s="40" t="s">
        <v>0</v>
      </c>
      <c r="C3" s="41" t="s">
        <v>1</v>
      </c>
      <c r="D3" s="42" t="s">
        <v>15</v>
      </c>
      <c r="E3" s="42" t="s">
        <v>16</v>
      </c>
      <c r="F3" s="42" t="s">
        <v>35</v>
      </c>
      <c r="G3" s="42" t="s">
        <v>36</v>
      </c>
      <c r="H3" s="42" t="s">
        <v>37</v>
      </c>
      <c r="I3" s="42" t="s">
        <v>38</v>
      </c>
      <c r="J3" s="41" t="s">
        <v>18</v>
      </c>
      <c r="K3" s="41" t="s">
        <v>17</v>
      </c>
      <c r="L3" s="42" t="s">
        <v>25</v>
      </c>
      <c r="M3" s="42" t="s">
        <v>26</v>
      </c>
      <c r="N3" s="42" t="s">
        <v>27</v>
      </c>
      <c r="O3" s="42" t="s">
        <v>28</v>
      </c>
      <c r="P3" s="42" t="s">
        <v>33</v>
      </c>
      <c r="Q3" s="42" t="s">
        <v>3</v>
      </c>
      <c r="R3" s="42" t="s">
        <v>47</v>
      </c>
      <c r="S3" s="42" t="s">
        <v>46</v>
      </c>
      <c r="T3" s="43" t="s">
        <v>6</v>
      </c>
    </row>
    <row r="4" spans="2:20" ht="24.5" customHeight="1" x14ac:dyDescent="0.35">
      <c r="B4" s="37">
        <v>1</v>
      </c>
      <c r="C4" s="16" t="s">
        <v>19</v>
      </c>
      <c r="D4" s="27">
        <v>21571.74</v>
      </c>
      <c r="E4" s="27">
        <v>22741.66</v>
      </c>
      <c r="F4" s="4">
        <f t="shared" ref="F4:F15" si="0">E4-D4</f>
        <v>1169.9199999999983</v>
      </c>
      <c r="G4" s="5">
        <v>1152.78</v>
      </c>
      <c r="H4" s="6">
        <f>G4*1000</f>
        <v>1152780</v>
      </c>
      <c r="I4" s="4">
        <f>F4*1000</f>
        <v>1169919.9999999981</v>
      </c>
      <c r="J4" s="27">
        <v>2500</v>
      </c>
      <c r="K4" s="30">
        <v>2280</v>
      </c>
      <c r="L4" s="27">
        <v>1083000</v>
      </c>
      <c r="M4" s="33">
        <v>6844043.7000000002</v>
      </c>
      <c r="N4" s="27">
        <v>0</v>
      </c>
      <c r="O4" s="27">
        <v>1390</v>
      </c>
      <c r="P4" s="27">
        <v>2367266.66</v>
      </c>
      <c r="Q4" s="27">
        <v>2813</v>
      </c>
      <c r="R4" s="27">
        <v>0</v>
      </c>
      <c r="S4" s="33">
        <v>131.63999999999999</v>
      </c>
      <c r="T4" s="45">
        <f>L4+M4+N4+O4+P4+Q4+R4+S4</f>
        <v>10298645</v>
      </c>
    </row>
    <row r="5" spans="2:20" ht="24.5" customHeight="1" x14ac:dyDescent="0.35">
      <c r="B5" s="37">
        <v>2</v>
      </c>
      <c r="C5" s="16" t="s">
        <v>20</v>
      </c>
      <c r="D5" s="22">
        <v>22741.66</v>
      </c>
      <c r="E5" s="22">
        <v>23884.31</v>
      </c>
      <c r="F5" s="4">
        <f t="shared" si="0"/>
        <v>1142.6500000000015</v>
      </c>
      <c r="G5" s="5">
        <v>1131.25</v>
      </c>
      <c r="H5" s="6">
        <f t="shared" ref="H5:H15" si="1">G5*1000</f>
        <v>1131250</v>
      </c>
      <c r="I5" s="4">
        <f t="shared" ref="I5:I15" si="2">F5*1000</f>
        <v>1142650.0000000014</v>
      </c>
      <c r="J5" s="22">
        <v>2500</v>
      </c>
      <c r="K5" s="23">
        <v>2300</v>
      </c>
      <c r="L5" s="22">
        <v>1092500</v>
      </c>
      <c r="M5" s="24">
        <v>6684490.7999999998</v>
      </c>
      <c r="N5" s="22">
        <v>0</v>
      </c>
      <c r="O5" s="22">
        <v>193118</v>
      </c>
      <c r="P5" s="24">
        <v>2400027.7000000002</v>
      </c>
      <c r="Q5" s="22">
        <v>2813</v>
      </c>
      <c r="R5" s="22">
        <v>0</v>
      </c>
      <c r="S5" s="22">
        <v>131.5</v>
      </c>
      <c r="T5" s="36">
        <f>L5+M5+N5+O5+P5+Q5+R5+S5</f>
        <v>10373081</v>
      </c>
    </row>
    <row r="6" spans="2:20" ht="24.5" customHeight="1" x14ac:dyDescent="0.35">
      <c r="B6" s="37">
        <v>3</v>
      </c>
      <c r="C6" s="16" t="s">
        <v>7</v>
      </c>
      <c r="D6" s="22">
        <v>23884.31</v>
      </c>
      <c r="E6" s="24">
        <v>25119.200000000001</v>
      </c>
      <c r="F6" s="4">
        <f t="shared" si="0"/>
        <v>1234.8899999999994</v>
      </c>
      <c r="G6" s="5">
        <v>1223.6199999999999</v>
      </c>
      <c r="H6" s="6">
        <f t="shared" si="1"/>
        <v>1223620</v>
      </c>
      <c r="I6" s="4">
        <f t="shared" si="2"/>
        <v>1234889.9999999995</v>
      </c>
      <c r="J6" s="22">
        <v>2500</v>
      </c>
      <c r="K6" s="23">
        <v>2388</v>
      </c>
      <c r="L6" s="22">
        <v>1134300</v>
      </c>
      <c r="M6" s="24">
        <v>7224118.2000000002</v>
      </c>
      <c r="N6" s="22">
        <v>0</v>
      </c>
      <c r="O6" s="22">
        <v>199586</v>
      </c>
      <c r="P6" s="22">
        <v>2619961.84</v>
      </c>
      <c r="Q6" s="22">
        <v>2813</v>
      </c>
      <c r="R6" s="22">
        <v>0</v>
      </c>
      <c r="S6" s="22">
        <v>131.96</v>
      </c>
      <c r="T6" s="36">
        <f>L6+M6+N6+O6+P6+Q6+R6+S6</f>
        <v>11180911</v>
      </c>
    </row>
    <row r="7" spans="2:20" ht="24.5" customHeight="1" x14ac:dyDescent="0.35">
      <c r="B7" s="37">
        <v>4</v>
      </c>
      <c r="C7" s="16" t="s">
        <v>4</v>
      </c>
      <c r="D7" s="24">
        <v>25119.200000000001</v>
      </c>
      <c r="E7" s="22">
        <v>26379.22</v>
      </c>
      <c r="F7" s="4">
        <f t="shared" si="0"/>
        <v>1260.0200000000004</v>
      </c>
      <c r="G7" s="5">
        <v>1241.8399999999999</v>
      </c>
      <c r="H7" s="6">
        <f t="shared" si="1"/>
        <v>1241840</v>
      </c>
      <c r="I7" s="4">
        <f t="shared" si="2"/>
        <v>1260020.0000000005</v>
      </c>
      <c r="J7" s="22">
        <v>2500</v>
      </c>
      <c r="K7" s="23">
        <v>2424</v>
      </c>
      <c r="L7" s="22">
        <v>1151400</v>
      </c>
      <c r="M7" s="22">
        <v>7371105.2999999998</v>
      </c>
      <c r="N7" s="22">
        <v>1219225</v>
      </c>
      <c r="O7" s="22">
        <v>216164</v>
      </c>
      <c r="P7" s="22">
        <v>1735798.8</v>
      </c>
      <c r="Q7" s="22">
        <v>2813</v>
      </c>
      <c r="R7" s="22">
        <v>0</v>
      </c>
      <c r="S7" s="24">
        <v>131.9</v>
      </c>
      <c r="T7" s="36">
        <f>L7+M7-N7+O7+P7+Q7+R7+S7</f>
        <v>9258188.0000000019</v>
      </c>
    </row>
    <row r="8" spans="2:20" ht="24.5" customHeight="1" x14ac:dyDescent="0.35">
      <c r="B8" s="37">
        <v>5</v>
      </c>
      <c r="C8" s="16" t="s">
        <v>5</v>
      </c>
      <c r="D8" s="24">
        <v>26379.22</v>
      </c>
      <c r="E8" s="24">
        <v>27402.9</v>
      </c>
      <c r="F8" s="4">
        <f t="shared" si="0"/>
        <v>1023.6800000000003</v>
      </c>
      <c r="G8" s="3">
        <v>1008.91</v>
      </c>
      <c r="H8" s="6">
        <f t="shared" si="1"/>
        <v>1008910</v>
      </c>
      <c r="I8" s="4">
        <f t="shared" si="2"/>
        <v>1023680.0000000002</v>
      </c>
      <c r="J8" s="22">
        <v>2500</v>
      </c>
      <c r="K8" s="23">
        <v>2428</v>
      </c>
      <c r="L8" s="22">
        <v>1153300</v>
      </c>
      <c r="M8" s="24">
        <v>5988551.4000000004</v>
      </c>
      <c r="N8" s="22">
        <v>0</v>
      </c>
      <c r="O8" s="22">
        <v>161483</v>
      </c>
      <c r="P8" s="24">
        <v>1512917.2</v>
      </c>
      <c r="Q8" s="22">
        <v>2813</v>
      </c>
      <c r="R8" s="22">
        <v>0</v>
      </c>
      <c r="S8" s="24">
        <v>132.4</v>
      </c>
      <c r="T8" s="36">
        <f>L8+M8-N8+O8+P8+Q8+R8+S8</f>
        <v>8819197</v>
      </c>
    </row>
    <row r="9" spans="2:20" ht="24.5" customHeight="1" x14ac:dyDescent="0.35">
      <c r="B9" s="37">
        <v>6</v>
      </c>
      <c r="C9" s="16" t="s">
        <v>8</v>
      </c>
      <c r="D9" s="24">
        <v>27402.9</v>
      </c>
      <c r="E9" s="22">
        <v>28695.43</v>
      </c>
      <c r="F9" s="4">
        <f t="shared" si="0"/>
        <v>1292.5299999999988</v>
      </c>
      <c r="G9" s="5">
        <v>1280.42</v>
      </c>
      <c r="H9" s="6">
        <f t="shared" si="1"/>
        <v>1280420</v>
      </c>
      <c r="I9" s="4">
        <f t="shared" si="2"/>
        <v>1292529.9999999988</v>
      </c>
      <c r="J9" s="22">
        <v>2500</v>
      </c>
      <c r="K9" s="23">
        <v>2328</v>
      </c>
      <c r="L9" s="22">
        <v>1105800</v>
      </c>
      <c r="M9" s="24">
        <v>7561300.5</v>
      </c>
      <c r="N9" s="22">
        <v>0</v>
      </c>
      <c r="O9" s="22">
        <v>-20</v>
      </c>
      <c r="P9" s="24">
        <v>1689889.6</v>
      </c>
      <c r="Q9" s="22">
        <v>2813</v>
      </c>
      <c r="R9" s="22">
        <v>0</v>
      </c>
      <c r="S9" s="24">
        <v>131.9</v>
      </c>
      <c r="T9" s="36">
        <f t="shared" ref="T9:T14" si="3">L9+M9+N9+O9+P9+Q9+R9+S9</f>
        <v>10359915</v>
      </c>
    </row>
    <row r="10" spans="2:20" ht="24.5" customHeight="1" x14ac:dyDescent="0.35">
      <c r="B10" s="37">
        <v>7</v>
      </c>
      <c r="C10" s="16" t="s">
        <v>9</v>
      </c>
      <c r="D10" s="22">
        <v>28695.43</v>
      </c>
      <c r="E10" s="22">
        <v>29997.97</v>
      </c>
      <c r="F10" s="4">
        <f t="shared" si="0"/>
        <v>1302.5400000000009</v>
      </c>
      <c r="G10" s="5">
        <v>1290.49</v>
      </c>
      <c r="H10" s="6">
        <f t="shared" si="1"/>
        <v>1290490</v>
      </c>
      <c r="I10" s="4">
        <f t="shared" si="2"/>
        <v>1302540.0000000009</v>
      </c>
      <c r="J10" s="22">
        <v>3000</v>
      </c>
      <c r="K10" s="23">
        <v>2420</v>
      </c>
      <c r="L10" s="22">
        <v>1149500</v>
      </c>
      <c r="M10" s="24">
        <v>7619847.2999999998</v>
      </c>
      <c r="N10" s="22">
        <v>0</v>
      </c>
      <c r="O10" s="22">
        <v>-791</v>
      </c>
      <c r="P10" s="22">
        <v>1807498</v>
      </c>
      <c r="Q10" s="22">
        <v>2813</v>
      </c>
      <c r="R10" s="22">
        <v>0</v>
      </c>
      <c r="S10" s="24">
        <v>131.9</v>
      </c>
      <c r="T10" s="36">
        <f t="shared" si="3"/>
        <v>10578999.200000001</v>
      </c>
    </row>
    <row r="11" spans="2:20" ht="24.5" customHeight="1" x14ac:dyDescent="0.35">
      <c r="B11" s="37">
        <v>8</v>
      </c>
      <c r="C11" s="16" t="s">
        <v>10</v>
      </c>
      <c r="D11" s="22">
        <v>29997.97</v>
      </c>
      <c r="E11" s="22">
        <v>31294.959999999999</v>
      </c>
      <c r="F11" s="4">
        <f t="shared" si="0"/>
        <v>1296.989999999998</v>
      </c>
      <c r="G11" s="5">
        <v>1283.1099999999999</v>
      </c>
      <c r="H11" s="6">
        <f t="shared" si="1"/>
        <v>1283110</v>
      </c>
      <c r="I11" s="4">
        <f t="shared" si="2"/>
        <v>1296989.9999999979</v>
      </c>
      <c r="J11" s="22">
        <v>3000</v>
      </c>
      <c r="K11" s="23">
        <v>2492</v>
      </c>
      <c r="L11" s="22">
        <v>1183700</v>
      </c>
      <c r="M11" s="24">
        <v>7587379.7999999998</v>
      </c>
      <c r="N11" s="22">
        <v>0</v>
      </c>
      <c r="O11" s="22">
        <v>1379</v>
      </c>
      <c r="P11" s="24">
        <v>1804127.2</v>
      </c>
      <c r="Q11" s="22">
        <v>2813</v>
      </c>
      <c r="R11" s="22">
        <v>0</v>
      </c>
      <c r="S11" s="22">
        <v>132</v>
      </c>
      <c r="T11" s="36">
        <f t="shared" si="3"/>
        <v>10579531</v>
      </c>
    </row>
    <row r="12" spans="2:20" ht="24.5" customHeight="1" x14ac:dyDescent="0.35">
      <c r="B12" s="37">
        <v>9</v>
      </c>
      <c r="C12" s="16" t="s">
        <v>11</v>
      </c>
      <c r="D12" s="22">
        <v>31294.959999999999</v>
      </c>
      <c r="E12" s="22">
        <v>32742.21</v>
      </c>
      <c r="F12" s="4">
        <f t="shared" si="0"/>
        <v>1447.25</v>
      </c>
      <c r="G12" s="5">
        <v>1434.02</v>
      </c>
      <c r="H12" s="6">
        <f t="shared" si="1"/>
        <v>1434020</v>
      </c>
      <c r="I12" s="4">
        <f t="shared" si="2"/>
        <v>1447250</v>
      </c>
      <c r="J12" s="22">
        <v>3000</v>
      </c>
      <c r="K12" s="23">
        <v>2564</v>
      </c>
      <c r="L12" s="22">
        <v>1217900</v>
      </c>
      <c r="M12" s="24">
        <v>8466412.5</v>
      </c>
      <c r="N12" s="22">
        <v>0</v>
      </c>
      <c r="O12" s="22">
        <v>240971</v>
      </c>
      <c r="P12" s="24">
        <v>1952819.2</v>
      </c>
      <c r="Q12" s="22">
        <v>2813</v>
      </c>
      <c r="R12" s="22">
        <v>0</v>
      </c>
      <c r="S12" s="24">
        <v>132.30000000000001</v>
      </c>
      <c r="T12" s="36">
        <f t="shared" si="3"/>
        <v>11881048</v>
      </c>
    </row>
    <row r="13" spans="2:20" ht="24.5" customHeight="1" x14ac:dyDescent="0.35">
      <c r="B13" s="37">
        <v>10</v>
      </c>
      <c r="C13" s="16" t="s">
        <v>30</v>
      </c>
      <c r="D13" s="28">
        <v>32742.21</v>
      </c>
      <c r="E13" s="28">
        <v>34173.31</v>
      </c>
      <c r="F13" s="4">
        <f t="shared" si="0"/>
        <v>1431.0999999999985</v>
      </c>
      <c r="G13" s="5">
        <v>1417.22</v>
      </c>
      <c r="H13" s="6">
        <f t="shared" si="1"/>
        <v>1417220</v>
      </c>
      <c r="I13" s="4">
        <f t="shared" si="2"/>
        <v>1431099.9999999986</v>
      </c>
      <c r="J13" s="28">
        <v>3000</v>
      </c>
      <c r="K13" s="31">
        <v>2564</v>
      </c>
      <c r="L13" s="28">
        <v>1217900</v>
      </c>
      <c r="M13" s="34">
        <v>8371946.7000000002</v>
      </c>
      <c r="N13" s="28">
        <v>0</v>
      </c>
      <c r="O13" s="28">
        <v>234636</v>
      </c>
      <c r="P13" s="28">
        <v>1996124</v>
      </c>
      <c r="Q13" s="28">
        <v>2813</v>
      </c>
      <c r="R13" s="28">
        <v>0</v>
      </c>
      <c r="S13" s="28">
        <v>132.30000000000001</v>
      </c>
      <c r="T13" s="46">
        <f t="shared" si="3"/>
        <v>11823552</v>
      </c>
    </row>
    <row r="14" spans="2:20" ht="24.5" customHeight="1" x14ac:dyDescent="0.35">
      <c r="B14" s="37">
        <v>11</v>
      </c>
      <c r="C14" s="16" t="s">
        <v>13</v>
      </c>
      <c r="D14" s="29">
        <v>34173.31</v>
      </c>
      <c r="E14" s="29">
        <v>35458.410000000003</v>
      </c>
      <c r="F14" s="4">
        <f t="shared" si="0"/>
        <v>1285.1000000000058</v>
      </c>
      <c r="G14" s="5">
        <v>1272.77</v>
      </c>
      <c r="H14" s="6">
        <f t="shared" si="1"/>
        <v>1272770</v>
      </c>
      <c r="I14" s="4">
        <f t="shared" si="2"/>
        <v>1285100.0000000058</v>
      </c>
      <c r="J14" s="29">
        <v>3000</v>
      </c>
      <c r="K14" s="32">
        <v>2496</v>
      </c>
      <c r="L14" s="29">
        <v>1185600</v>
      </c>
      <c r="M14" s="35">
        <v>7517835</v>
      </c>
      <c r="N14" s="29">
        <v>0</v>
      </c>
      <c r="O14" s="29">
        <v>-7796</v>
      </c>
      <c r="P14" s="29">
        <v>2698372.16</v>
      </c>
      <c r="Q14" s="29">
        <v>2813</v>
      </c>
      <c r="R14" s="29">
        <v>0</v>
      </c>
      <c r="S14" s="29">
        <v>131.84</v>
      </c>
      <c r="T14" s="46">
        <f t="shared" si="3"/>
        <v>11396956</v>
      </c>
    </row>
    <row r="15" spans="2:20" ht="24.5" customHeight="1" x14ac:dyDescent="0.35">
      <c r="B15" s="37">
        <v>12</v>
      </c>
      <c r="C15" s="16" t="s">
        <v>31</v>
      </c>
      <c r="D15" s="22">
        <v>35458.410000000003</v>
      </c>
      <c r="E15" s="22">
        <v>36551.21</v>
      </c>
      <c r="F15" s="4">
        <f t="shared" si="0"/>
        <v>1092.7999999999956</v>
      </c>
      <c r="G15" s="5">
        <v>1082.5899999999999</v>
      </c>
      <c r="H15" s="6">
        <f t="shared" si="1"/>
        <v>1082590</v>
      </c>
      <c r="I15" s="4">
        <f t="shared" si="2"/>
        <v>1092799.9999999956</v>
      </c>
      <c r="J15" s="22">
        <v>3000</v>
      </c>
      <c r="K15" s="23">
        <v>2620</v>
      </c>
      <c r="L15" s="22">
        <v>1244500</v>
      </c>
      <c r="M15" s="24">
        <v>6392856.5999999996</v>
      </c>
      <c r="N15" s="22">
        <v>0</v>
      </c>
      <c r="O15" s="22">
        <v>-8682</v>
      </c>
      <c r="P15" s="22">
        <v>3114392.9</v>
      </c>
      <c r="Q15" s="22">
        <v>2813</v>
      </c>
      <c r="R15" s="22">
        <v>0</v>
      </c>
      <c r="S15" s="22">
        <v>131.5</v>
      </c>
      <c r="T15" s="36">
        <f>L15+M15+N15+O15+P15+Q15+R15+S15</f>
        <v>10746012</v>
      </c>
    </row>
    <row r="16" spans="2:20" ht="26.25" customHeight="1" thickBot="1" x14ac:dyDescent="0.4">
      <c r="B16" s="60"/>
      <c r="C16" s="61"/>
      <c r="D16" s="62"/>
      <c r="E16" s="62"/>
      <c r="F16" s="61"/>
      <c r="G16" s="38" t="s">
        <v>45</v>
      </c>
      <c r="H16" s="39">
        <f>SUM(H4:H15)</f>
        <v>14819020</v>
      </c>
      <c r="I16" s="63"/>
      <c r="J16" s="62"/>
      <c r="K16" s="62"/>
      <c r="L16" s="62"/>
      <c r="M16" s="62"/>
      <c r="N16" s="62"/>
      <c r="O16" s="62"/>
      <c r="P16" s="62"/>
      <c r="Q16" s="62"/>
      <c r="R16" s="62"/>
      <c r="S16" s="64"/>
      <c r="T16" s="44">
        <f>SUM(T4:T15)</f>
        <v>127296035.2</v>
      </c>
    </row>
  </sheetData>
  <mergeCells count="3">
    <mergeCell ref="B2:T2"/>
    <mergeCell ref="B16:F16"/>
    <mergeCell ref="I16:S16"/>
  </mergeCells>
  <pageMargins left="0" right="0" top="0" bottom="0" header="0" footer="0"/>
  <pageSetup paperSize="9" scale="6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42F2-76AF-4B3F-9040-CD0211AD771F}">
  <sheetPr>
    <pageSetUpPr fitToPage="1"/>
  </sheetPr>
  <dimension ref="B1:Y16"/>
  <sheetViews>
    <sheetView tabSelected="1" zoomScale="85" zoomScaleNormal="85" workbookViewId="0">
      <selection activeCell="H19" sqref="H19"/>
    </sheetView>
  </sheetViews>
  <sheetFormatPr defaultRowHeight="14.5" x14ac:dyDescent="0.35"/>
  <cols>
    <col min="1" max="1" width="3.26953125" customWidth="1"/>
    <col min="2" max="2" width="7.6328125" customWidth="1"/>
    <col min="3" max="3" width="14" customWidth="1"/>
    <col min="4" max="4" width="10" bestFit="1" customWidth="1"/>
    <col min="5" max="5" width="9.36328125" bestFit="1" customWidth="1"/>
    <col min="6" max="7" width="11.36328125" bestFit="1" customWidth="1"/>
    <col min="8" max="9" width="15.26953125" bestFit="1" customWidth="1"/>
    <col min="10" max="10" width="8.6328125" customWidth="1"/>
    <col min="11" max="11" width="8.7265625" customWidth="1"/>
    <col min="12" max="12" width="10" bestFit="1" customWidth="1"/>
    <col min="13" max="13" width="11.26953125" customWidth="1"/>
    <col min="14" max="14" width="13.1796875" customWidth="1"/>
    <col min="15" max="15" width="8.54296875" customWidth="1"/>
    <col min="16" max="16" width="10.36328125" customWidth="1"/>
    <col min="17" max="17" width="9.26953125" customWidth="1"/>
    <col min="18" max="18" width="8.7265625" customWidth="1"/>
    <col min="19" max="19" width="8.54296875" customWidth="1"/>
    <col min="20" max="20" width="20.6328125" bestFit="1" customWidth="1"/>
    <col min="25" max="25" width="12.1796875" customWidth="1"/>
  </cols>
  <sheetData>
    <row r="1" spans="2:25" ht="15" thickBot="1" x14ac:dyDescent="0.4"/>
    <row r="2" spans="2:25" ht="30" customHeight="1" thickBot="1" x14ac:dyDescent="0.4">
      <c r="B2" s="57" t="s">
        <v>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2:25" ht="53" thickBot="1" x14ac:dyDescent="0.4">
      <c r="B3" s="40" t="s">
        <v>0</v>
      </c>
      <c r="C3" s="41" t="s">
        <v>1</v>
      </c>
      <c r="D3" s="42" t="s">
        <v>15</v>
      </c>
      <c r="E3" s="42" t="s">
        <v>16</v>
      </c>
      <c r="F3" s="42" t="s">
        <v>35</v>
      </c>
      <c r="G3" s="42" t="s">
        <v>36</v>
      </c>
      <c r="H3" s="42" t="s">
        <v>37</v>
      </c>
      <c r="I3" s="42" t="s">
        <v>38</v>
      </c>
      <c r="J3" s="41" t="s">
        <v>18</v>
      </c>
      <c r="K3" s="41" t="s">
        <v>17</v>
      </c>
      <c r="L3" s="42" t="s">
        <v>25</v>
      </c>
      <c r="M3" s="42" t="s">
        <v>26</v>
      </c>
      <c r="N3" s="42" t="s">
        <v>27</v>
      </c>
      <c r="O3" s="42" t="s">
        <v>28</v>
      </c>
      <c r="P3" s="42" t="s">
        <v>33</v>
      </c>
      <c r="Q3" s="42" t="s">
        <v>3</v>
      </c>
      <c r="R3" s="42" t="s">
        <v>47</v>
      </c>
      <c r="S3" s="42" t="s">
        <v>46</v>
      </c>
      <c r="T3" s="43" t="s">
        <v>6</v>
      </c>
    </row>
    <row r="4" spans="2:25" ht="24.5" customHeight="1" x14ac:dyDescent="0.35">
      <c r="B4" s="37">
        <v>1</v>
      </c>
      <c r="C4" s="16" t="s">
        <v>19</v>
      </c>
      <c r="D4" s="28">
        <v>36551.21</v>
      </c>
      <c r="E4" s="28">
        <v>38049.24</v>
      </c>
      <c r="F4" s="5">
        <f t="shared" ref="F4:F15" si="0">E4-D4</f>
        <v>1498.0299999999988</v>
      </c>
      <c r="G4" s="5">
        <v>1483.95</v>
      </c>
      <c r="H4" s="6">
        <f>G4*1000</f>
        <v>1483950</v>
      </c>
      <c r="I4" s="4">
        <f>F4*1000</f>
        <v>1498029.9999999988</v>
      </c>
      <c r="J4" s="47">
        <v>3000</v>
      </c>
      <c r="K4" s="31">
        <v>2868</v>
      </c>
      <c r="L4" s="47">
        <v>1362300</v>
      </c>
      <c r="M4" s="34">
        <v>8763510.5999999996</v>
      </c>
      <c r="N4" s="28">
        <v>0</v>
      </c>
      <c r="O4" s="28">
        <v>2201</v>
      </c>
      <c r="P4" s="47">
        <v>3397471.86</v>
      </c>
      <c r="Q4" s="47">
        <v>2813</v>
      </c>
      <c r="R4" s="47">
        <v>0</v>
      </c>
      <c r="S4" s="48">
        <v>131.54</v>
      </c>
      <c r="T4" s="45">
        <f>L4+M4+N4+O4+P4+Q4+R4+S4</f>
        <v>13528427.999999998</v>
      </c>
    </row>
    <row r="5" spans="2:25" ht="24.5" customHeight="1" x14ac:dyDescent="0.35">
      <c r="B5" s="37">
        <v>2</v>
      </c>
      <c r="C5" s="16" t="s">
        <v>20</v>
      </c>
      <c r="D5" s="22">
        <v>38049.24</v>
      </c>
      <c r="E5" s="22">
        <v>39513.68</v>
      </c>
      <c r="F5" s="4">
        <f t="shared" si="0"/>
        <v>1464.4400000000023</v>
      </c>
      <c r="G5" s="5">
        <v>1449.26</v>
      </c>
      <c r="H5" s="6">
        <f t="shared" ref="H5:H15" si="1">G5*1000</f>
        <v>1449260</v>
      </c>
      <c r="I5" s="4">
        <f t="shared" ref="I5:I15" si="2">F5*1000</f>
        <v>1464440.0000000023</v>
      </c>
      <c r="J5" s="22">
        <v>3000</v>
      </c>
      <c r="K5" s="23">
        <v>2828</v>
      </c>
      <c r="L5" s="22">
        <v>1343300</v>
      </c>
      <c r="M5" s="24">
        <v>8566950.5999999996</v>
      </c>
      <c r="N5" s="22">
        <v>0</v>
      </c>
      <c r="O5" s="22">
        <v>244206</v>
      </c>
      <c r="P5" s="24">
        <v>3654687.77</v>
      </c>
      <c r="Q5" s="22">
        <v>2813</v>
      </c>
      <c r="R5" s="22">
        <v>0</v>
      </c>
      <c r="S5" s="24">
        <v>131.63</v>
      </c>
      <c r="T5" s="36">
        <f>L5+M5+N5+O5+P5+Q5+R5+S5</f>
        <v>13812089</v>
      </c>
    </row>
    <row r="6" spans="2:25" ht="24.5" customHeight="1" x14ac:dyDescent="0.35">
      <c r="B6" s="37">
        <v>3</v>
      </c>
      <c r="C6" s="16" t="s">
        <v>7</v>
      </c>
      <c r="D6" s="22">
        <v>39513.68</v>
      </c>
      <c r="E6" s="24">
        <v>41163.22</v>
      </c>
      <c r="F6" s="4">
        <f t="shared" si="0"/>
        <v>1649.5400000000009</v>
      </c>
      <c r="G6" s="5">
        <v>1629.47</v>
      </c>
      <c r="H6" s="6">
        <f t="shared" si="1"/>
        <v>1629470</v>
      </c>
      <c r="I6" s="4">
        <f t="shared" si="2"/>
        <v>1649540.0000000009</v>
      </c>
      <c r="J6" s="22">
        <v>3000</v>
      </c>
      <c r="K6" s="23">
        <v>2964</v>
      </c>
      <c r="L6" s="22">
        <v>1407900</v>
      </c>
      <c r="M6" s="24">
        <v>9649785.5999999996</v>
      </c>
      <c r="N6" s="22">
        <v>0</v>
      </c>
      <c r="O6" s="22">
        <v>271299</v>
      </c>
      <c r="P6" s="22">
        <v>2442949.34</v>
      </c>
      <c r="Q6" s="22">
        <v>2813</v>
      </c>
      <c r="R6" s="22">
        <v>0</v>
      </c>
      <c r="S6" s="22">
        <v>132.06</v>
      </c>
      <c r="T6" s="36">
        <f>L6+M6+N6+O6+P6+Q6+R6+S6</f>
        <v>13774879</v>
      </c>
      <c r="Y6" s="49"/>
    </row>
    <row r="7" spans="2:25" ht="24.5" customHeight="1" x14ac:dyDescent="0.35">
      <c r="B7" s="37">
        <v>4</v>
      </c>
      <c r="C7" s="16" t="s">
        <v>4</v>
      </c>
      <c r="D7" s="24">
        <v>41163.22</v>
      </c>
      <c r="E7" s="22">
        <v>42840.87</v>
      </c>
      <c r="F7" s="4">
        <f t="shared" si="0"/>
        <v>1677.6500000000015</v>
      </c>
      <c r="G7" s="5">
        <v>1653.64</v>
      </c>
      <c r="H7" s="6">
        <f t="shared" si="1"/>
        <v>1653640</v>
      </c>
      <c r="I7" s="4">
        <f t="shared" si="2"/>
        <v>1677650.0000000014</v>
      </c>
      <c r="J7" s="22">
        <v>3000</v>
      </c>
      <c r="K7" s="23">
        <v>2892</v>
      </c>
      <c r="L7" s="22">
        <v>1373700</v>
      </c>
      <c r="M7" s="24">
        <v>9814287.5999999996</v>
      </c>
      <c r="N7" s="22">
        <v>0</v>
      </c>
      <c r="O7" s="22">
        <v>291083</v>
      </c>
      <c r="P7" s="22">
        <v>2491628.67</v>
      </c>
      <c r="Q7" s="22">
        <v>2813</v>
      </c>
      <c r="R7" s="22">
        <v>-1212669</v>
      </c>
      <c r="S7" s="24">
        <v>131.72999999999999</v>
      </c>
      <c r="T7" s="36">
        <f>L7+M7-N7+O7+P7+Q7+R7+S7</f>
        <v>12760975</v>
      </c>
    </row>
    <row r="8" spans="2:25" ht="24.5" customHeight="1" x14ac:dyDescent="0.35">
      <c r="B8" s="37">
        <v>5</v>
      </c>
      <c r="C8" s="16" t="s">
        <v>5</v>
      </c>
      <c r="D8" s="24">
        <v>42840.87</v>
      </c>
      <c r="E8" s="24">
        <v>44198.66</v>
      </c>
      <c r="F8" s="4">
        <f t="shared" si="0"/>
        <v>1357.7900000000009</v>
      </c>
      <c r="G8" s="3">
        <v>1339.06</v>
      </c>
      <c r="H8" s="6">
        <f t="shared" si="1"/>
        <v>1339060</v>
      </c>
      <c r="I8" s="4">
        <f t="shared" si="2"/>
        <v>1357790.0000000009</v>
      </c>
      <c r="J8" s="22">
        <v>3000</v>
      </c>
      <c r="K8" s="23">
        <v>2900</v>
      </c>
      <c r="L8" s="22">
        <v>1377500</v>
      </c>
      <c r="M8" s="24">
        <v>7943083.2000000002</v>
      </c>
      <c r="N8" s="22">
        <v>0</v>
      </c>
      <c r="O8" s="22">
        <v>221270</v>
      </c>
      <c r="P8" s="24">
        <v>2448023.33</v>
      </c>
      <c r="Q8" s="22">
        <v>2813</v>
      </c>
      <c r="R8" s="22">
        <v>0</v>
      </c>
      <c r="S8" s="24">
        <v>131.47</v>
      </c>
      <c r="T8" s="36">
        <f>L8+M8-N8+O8+P8+Q8+R8+S8</f>
        <v>11992821</v>
      </c>
    </row>
    <row r="9" spans="2:25" ht="24.5" customHeight="1" x14ac:dyDescent="0.35">
      <c r="B9" s="37">
        <v>6</v>
      </c>
      <c r="C9" s="16" t="s">
        <v>8</v>
      </c>
      <c r="D9" s="24">
        <v>44198.66</v>
      </c>
      <c r="E9" s="22">
        <v>45642.97</v>
      </c>
      <c r="F9" s="4">
        <f t="shared" si="0"/>
        <v>1444.3099999999977</v>
      </c>
      <c r="G9" s="5">
        <v>1425.74</v>
      </c>
      <c r="H9" s="6">
        <f t="shared" si="1"/>
        <v>1425740</v>
      </c>
      <c r="I9" s="4">
        <f t="shared" si="2"/>
        <v>1444309.9999999977</v>
      </c>
      <c r="J9" s="22">
        <v>3000</v>
      </c>
      <c r="K9" s="23">
        <v>2788</v>
      </c>
      <c r="L9" s="22">
        <v>1324300</v>
      </c>
      <c r="M9" s="24">
        <v>8449201.8000000007</v>
      </c>
      <c r="N9" s="22">
        <v>0</v>
      </c>
      <c r="O9" s="22">
        <v>-2244</v>
      </c>
      <c r="P9" s="24">
        <v>2334030.2799999998</v>
      </c>
      <c r="Q9" s="22">
        <v>2813</v>
      </c>
      <c r="R9" s="22">
        <v>0</v>
      </c>
      <c r="S9" s="24">
        <v>131.91999999999999</v>
      </c>
      <c r="T9" s="36">
        <f t="shared" ref="T9:T14" si="3">L9+M9+N9+O9+P9+Q9+R9+S9</f>
        <v>12108233</v>
      </c>
    </row>
    <row r="10" spans="2:25" ht="24.5" customHeight="1" x14ac:dyDescent="0.35">
      <c r="B10" s="37">
        <v>7</v>
      </c>
      <c r="C10" s="16" t="s">
        <v>9</v>
      </c>
      <c r="D10" s="22">
        <v>45642.97</v>
      </c>
      <c r="E10" s="22">
        <v>47123.88</v>
      </c>
      <c r="F10" s="4">
        <f t="shared" si="0"/>
        <v>1480.9099999999962</v>
      </c>
      <c r="G10" s="5">
        <v>1466.81</v>
      </c>
      <c r="H10" s="6">
        <f t="shared" si="1"/>
        <v>1466810</v>
      </c>
      <c r="I10" s="4">
        <f t="shared" si="2"/>
        <v>1480909.9999999963</v>
      </c>
      <c r="J10" s="22">
        <v>3000</v>
      </c>
      <c r="K10" s="23">
        <v>2816</v>
      </c>
      <c r="L10" s="22">
        <v>1337600</v>
      </c>
      <c r="M10" s="24">
        <v>8663311.8000000007</v>
      </c>
      <c r="N10" s="22">
        <v>0</v>
      </c>
      <c r="O10" s="22">
        <v>-10539</v>
      </c>
      <c r="P10" s="22">
        <v>2391563.62</v>
      </c>
      <c r="Q10" s="22">
        <v>2813</v>
      </c>
      <c r="R10" s="22">
        <v>0</v>
      </c>
      <c r="S10" s="24">
        <v>-0.42</v>
      </c>
      <c r="T10" s="36">
        <f t="shared" si="3"/>
        <v>12384749.000000002</v>
      </c>
    </row>
    <row r="11" spans="2:25" ht="24.5" customHeight="1" x14ac:dyDescent="0.35">
      <c r="B11" s="37">
        <v>8</v>
      </c>
      <c r="C11" s="16" t="s">
        <v>10</v>
      </c>
      <c r="D11" s="22">
        <v>47123.88</v>
      </c>
      <c r="E11" s="22">
        <v>48676.33</v>
      </c>
      <c r="F11" s="4">
        <f t="shared" si="0"/>
        <v>1552.4500000000044</v>
      </c>
      <c r="G11" s="5">
        <v>1535.63</v>
      </c>
      <c r="H11" s="6">
        <f t="shared" si="1"/>
        <v>1535630</v>
      </c>
      <c r="I11" s="4">
        <f t="shared" si="2"/>
        <v>1552450.0000000044</v>
      </c>
      <c r="J11" s="22">
        <v>3000</v>
      </c>
      <c r="K11" s="23">
        <v>2796</v>
      </c>
      <c r="L11" s="22">
        <v>1328100</v>
      </c>
      <c r="M11" s="24">
        <v>9081820.8000000007</v>
      </c>
      <c r="N11" s="22">
        <v>0</v>
      </c>
      <c r="O11" s="22">
        <v>-10754</v>
      </c>
      <c r="P11" s="24">
        <v>2398517.92</v>
      </c>
      <c r="Q11" s="22">
        <v>2813</v>
      </c>
      <c r="R11" s="22">
        <v>0</v>
      </c>
      <c r="S11" s="22">
        <v>0.28000000000000003</v>
      </c>
      <c r="T11" s="36">
        <f t="shared" si="3"/>
        <v>12800498</v>
      </c>
    </row>
    <row r="12" spans="2:25" ht="24.5" customHeight="1" x14ac:dyDescent="0.35">
      <c r="B12" s="37">
        <v>9</v>
      </c>
      <c r="C12" s="16" t="s">
        <v>11</v>
      </c>
      <c r="D12" s="22">
        <v>48676.33</v>
      </c>
      <c r="E12" s="22">
        <v>50294.67</v>
      </c>
      <c r="F12" s="4">
        <f t="shared" si="0"/>
        <v>1618.3399999999965</v>
      </c>
      <c r="G12" s="5">
        <v>1599</v>
      </c>
      <c r="H12" s="6">
        <f t="shared" si="1"/>
        <v>1599000</v>
      </c>
      <c r="I12" s="4">
        <f t="shared" si="2"/>
        <v>1618339.9999999965</v>
      </c>
      <c r="J12" s="22">
        <v>3000</v>
      </c>
      <c r="K12" s="23">
        <v>2788</v>
      </c>
      <c r="L12" s="22">
        <v>1324300</v>
      </c>
      <c r="M12" s="24">
        <v>9467312.4000000004</v>
      </c>
      <c r="N12" s="22">
        <v>0</v>
      </c>
      <c r="O12" s="22">
        <v>260843</v>
      </c>
      <c r="P12" s="24">
        <v>2315601.84</v>
      </c>
      <c r="Q12" s="22">
        <v>2813</v>
      </c>
      <c r="R12" s="22">
        <v>0</v>
      </c>
      <c r="S12" s="24">
        <v>-0.24</v>
      </c>
      <c r="T12" s="36">
        <f t="shared" si="3"/>
        <v>13370870</v>
      </c>
    </row>
    <row r="13" spans="2:25" ht="24.5" customHeight="1" x14ac:dyDescent="0.35">
      <c r="B13" s="37">
        <v>10</v>
      </c>
      <c r="C13" s="16" t="s">
        <v>30</v>
      </c>
      <c r="D13" s="28">
        <v>50294.67</v>
      </c>
      <c r="E13" s="28">
        <v>52002.7</v>
      </c>
      <c r="F13" s="4">
        <f t="shared" si="0"/>
        <v>1708.0299999999988</v>
      </c>
      <c r="G13" s="5">
        <v>1687.4</v>
      </c>
      <c r="H13" s="6">
        <f t="shared" si="1"/>
        <v>1687400</v>
      </c>
      <c r="I13" s="4">
        <f t="shared" si="2"/>
        <v>1708029.9999999988</v>
      </c>
      <c r="J13" s="28">
        <v>3000</v>
      </c>
      <c r="K13" s="23">
        <v>2868</v>
      </c>
      <c r="L13" s="22">
        <v>1362300</v>
      </c>
      <c r="M13" s="24">
        <v>9991963.8000000007</v>
      </c>
      <c r="N13" s="22">
        <v>0</v>
      </c>
      <c r="O13" s="22">
        <v>271276</v>
      </c>
      <c r="P13" s="22">
        <v>2172228.75</v>
      </c>
      <c r="Q13" s="22">
        <v>2813</v>
      </c>
      <c r="R13" s="22">
        <v>0</v>
      </c>
      <c r="S13" s="22">
        <v>0.45</v>
      </c>
      <c r="T13" s="46">
        <f t="shared" si="3"/>
        <v>13800582</v>
      </c>
    </row>
    <row r="14" spans="2:25" ht="24.5" customHeight="1" x14ac:dyDescent="0.35">
      <c r="B14" s="37">
        <v>11</v>
      </c>
      <c r="C14" s="16" t="s">
        <v>13</v>
      </c>
      <c r="D14" s="29">
        <v>52002.7</v>
      </c>
      <c r="E14" s="29">
        <v>53591.51</v>
      </c>
      <c r="F14" s="4">
        <f t="shared" si="0"/>
        <v>1588.8100000000049</v>
      </c>
      <c r="G14" s="5">
        <v>1572.68</v>
      </c>
      <c r="H14" s="6">
        <f t="shared" si="1"/>
        <v>1572680</v>
      </c>
      <c r="I14" s="4">
        <f t="shared" si="2"/>
        <v>1588810.0000000049</v>
      </c>
      <c r="J14" s="29">
        <v>3000</v>
      </c>
      <c r="K14" s="23">
        <v>2816</v>
      </c>
      <c r="L14" s="22">
        <v>1337600</v>
      </c>
      <c r="M14" s="24">
        <v>9294550.1999999993</v>
      </c>
      <c r="N14" s="22">
        <v>0</v>
      </c>
      <c r="O14" s="22">
        <v>-12894</v>
      </c>
      <c r="P14" s="22">
        <v>2127036.23</v>
      </c>
      <c r="Q14" s="22">
        <v>2813</v>
      </c>
      <c r="R14" s="22">
        <v>0</v>
      </c>
      <c r="S14" s="22">
        <v>-0.43</v>
      </c>
      <c r="T14" s="46">
        <f t="shared" si="3"/>
        <v>12749105</v>
      </c>
    </row>
    <row r="15" spans="2:25" ht="24.5" customHeight="1" x14ac:dyDescent="0.35">
      <c r="B15" s="37">
        <v>12</v>
      </c>
      <c r="C15" s="16" t="s">
        <v>31</v>
      </c>
      <c r="D15" s="22">
        <v>53591.51</v>
      </c>
      <c r="E15" s="22">
        <v>55018.38</v>
      </c>
      <c r="F15" s="4">
        <f t="shared" si="0"/>
        <v>1426.8699999999953</v>
      </c>
      <c r="G15" s="5">
        <v>1415.22</v>
      </c>
      <c r="H15" s="6">
        <f t="shared" si="1"/>
        <v>1415220</v>
      </c>
      <c r="I15" s="4">
        <f t="shared" si="2"/>
        <v>1426869.9999999953</v>
      </c>
      <c r="J15" s="22">
        <v>3000</v>
      </c>
      <c r="K15" s="23">
        <v>2640</v>
      </c>
      <c r="L15" s="22">
        <v>1254000</v>
      </c>
      <c r="M15" s="24">
        <v>8347154.4000000004</v>
      </c>
      <c r="N15" s="22">
        <v>0</v>
      </c>
      <c r="O15" s="22">
        <v>-1557</v>
      </c>
      <c r="P15" s="22">
        <v>2438077.66</v>
      </c>
      <c r="Q15" s="22">
        <v>2813</v>
      </c>
      <c r="R15" s="22">
        <v>0</v>
      </c>
      <c r="S15" s="22">
        <v>-0.06</v>
      </c>
      <c r="T15" s="36">
        <f>L15+M15+N15+O15+P15+Q15+R15+S15</f>
        <v>12040488</v>
      </c>
    </row>
    <row r="16" spans="2:25" ht="26.25" customHeight="1" thickBot="1" x14ac:dyDescent="0.4">
      <c r="B16" s="60"/>
      <c r="C16" s="61"/>
      <c r="D16" s="62"/>
      <c r="E16" s="62"/>
      <c r="F16" s="61"/>
      <c r="G16" s="38" t="s">
        <v>49</v>
      </c>
      <c r="H16" s="39">
        <f>SUM(H4:H15)</f>
        <v>18257860</v>
      </c>
      <c r="I16" s="63"/>
      <c r="J16" s="62"/>
      <c r="K16" s="62"/>
      <c r="L16" s="62"/>
      <c r="M16" s="62"/>
      <c r="N16" s="62"/>
      <c r="O16" s="62"/>
      <c r="P16" s="62"/>
      <c r="Q16" s="62"/>
      <c r="R16" s="62"/>
      <c r="S16" s="64"/>
      <c r="T16" s="44">
        <f>SUM(T4:T15)</f>
        <v>155123717</v>
      </c>
    </row>
  </sheetData>
  <mergeCells count="3">
    <mergeCell ref="B2:T2"/>
    <mergeCell ref="B16:F16"/>
    <mergeCell ref="I16:S16"/>
  </mergeCells>
  <pageMargins left="0" right="0" top="0" bottom="0" header="0" footer="0"/>
  <pageSetup paperSize="9" scale="6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Power Calculation 2020</vt:lpstr>
      <vt:lpstr>Power Calculation 2021</vt:lpstr>
      <vt:lpstr>Power Calculation 2022</vt:lpstr>
      <vt:lpstr>Power Calculation 2023</vt:lpstr>
      <vt:lpstr>Power Calculation 2024</vt:lpstr>
      <vt:lpstr>Power Calculation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2026-01-27T07:04:10Z</dcterms:modified>
</cp:coreProperties>
</file>